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tabRatio="739" firstSheet="3" activeTab="3"/>
  </bookViews>
  <sheets>
    <sheet name="PRESTACION DE SERVICIOS" sheetId="1" state="hidden" r:id="rId1"/>
    <sheet name="APROP 2020 DETALLADA" sheetId="2" state="hidden" r:id="rId2"/>
    <sheet name="ESTACIONES METEREOLÓGICAS" sheetId="3" state="hidden" r:id="rId3"/>
    <sheet name="PLAN DE COMPRAS" sheetId="4" r:id="rId4"/>
  </sheets>
  <externalReferences>
    <externalReference r:id="rId7"/>
  </externalReferences>
  <definedNames>
    <definedName name="_xlnm._FilterDatabase" localSheetId="1" hidden="1">'APROP 2020 DETALLADA'!$B$7:$H$132</definedName>
    <definedName name="_xlnm._FilterDatabase" localSheetId="3" hidden="1">'PLAN DE COMPRAS'!$A$4:$H$172</definedName>
    <definedName name="_xlnm.Print_Area" localSheetId="1">'APROP 2020 DETALLADA'!$B$2:$F$128</definedName>
    <definedName name="data" localSheetId="2">#REF!</definedName>
    <definedName name="data" localSheetId="0">#REF!</definedName>
    <definedName name="data">#REF!</definedName>
    <definedName name="FECFIN" localSheetId="2">#REF!</definedName>
    <definedName name="FECFIN" localSheetId="3">#REF!</definedName>
    <definedName name="FECFIN" localSheetId="0">#REF!</definedName>
    <definedName name="FECFIN">#REF!</definedName>
    <definedName name="FECHAF" localSheetId="2">#REF!</definedName>
    <definedName name="FECHAF" localSheetId="3">#REF!</definedName>
    <definedName name="FECHAF" localSheetId="0">#REF!</definedName>
    <definedName name="FECHAF">#REF!</definedName>
    <definedName name="FECHAFIN">'[1]RECAUDO OK'!$M$59</definedName>
    <definedName name="FECHAI" localSheetId="2">#REF!</definedName>
    <definedName name="FECHAI" localSheetId="3">#REF!</definedName>
    <definedName name="FECHAI" localSheetId="0">#REF!</definedName>
    <definedName name="FECHAI">#REF!</definedName>
    <definedName name="FECHAINI">'[1]RECAUDO OK'!$M$58</definedName>
    <definedName name="FECINI" localSheetId="2">#REF!</definedName>
    <definedName name="FECINI" localSheetId="3">#REF!</definedName>
    <definedName name="FECINI" localSheetId="0">#REF!</definedName>
    <definedName name="FECINI">#REF!</definedName>
    <definedName name="FECINIC" localSheetId="2">#REF!</definedName>
    <definedName name="FECINIC" localSheetId="3">#REF!</definedName>
    <definedName name="FECINIC" localSheetId="0">#REF!</definedName>
    <definedName name="FECINIC">#REF!</definedName>
    <definedName name="FEFIN" localSheetId="2">'[1]RECAUDO OK'!#REF!</definedName>
    <definedName name="FEFIN" localSheetId="3">'[1]RECAUDO OK'!#REF!</definedName>
    <definedName name="FEFIN" localSheetId="0">'[1]RECAUDO OK'!#REF!</definedName>
    <definedName name="FEFIN">'[1]RECAUDO OK'!#REF!</definedName>
    <definedName name="_xlnm.Print_Titles" localSheetId="1">'APROP 2020 DETALLADA'!$2:$5</definedName>
    <definedName name="Z_B4F84E58_6105_4108_BE7B_DA4F3BADB9B7_.wvu.Cols" localSheetId="1" hidden="1">'APROP 2020 DETALLADA'!#REF!,'APROP 2020 DETALLADA'!#REF!</definedName>
    <definedName name="Z_B4F84E58_6105_4108_BE7B_DA4F3BADB9B7_.wvu.PrintArea" localSheetId="1" hidden="1">'APROP 2020 DETALLADA'!$B$3:$F$128</definedName>
  </definedNames>
  <calcPr fullCalcOnLoad="1"/>
</workbook>
</file>

<file path=xl/sharedStrings.xml><?xml version="1.0" encoding="utf-8"?>
<sst xmlns="http://schemas.openxmlformats.org/spreadsheetml/2006/main" count="716" uniqueCount="476">
  <si>
    <t>RECAUDO</t>
  </si>
  <si>
    <t>FUNCIONAMIENTO</t>
  </si>
  <si>
    <t>Correo</t>
  </si>
  <si>
    <t>Viáticos y Gastos de viaje</t>
  </si>
  <si>
    <t>Capacitación y divulgación</t>
  </si>
  <si>
    <t xml:space="preserve">Materiales y suministros </t>
  </si>
  <si>
    <t>SERVICIOS PERSONALES</t>
  </si>
  <si>
    <t xml:space="preserve">Honorarios </t>
  </si>
  <si>
    <t>GASTOS GENERALES</t>
  </si>
  <si>
    <t>Cuota de Auditaje C.G.R.</t>
  </si>
  <si>
    <t>DIRECCION DE CADENAS AGRICOLAS Y FORESTALES</t>
  </si>
  <si>
    <t>PROGRAMA DE SEGUIMIENTO Y EVALUACION FONDOS PARAFISCALES</t>
  </si>
  <si>
    <t>FONDO NACIONAL DE FOMENTO DE LA PAPA</t>
  </si>
  <si>
    <t>CUENTAS</t>
  </si>
  <si>
    <t>APROP</t>
  </si>
  <si>
    <t>MODIF.</t>
  </si>
  <si>
    <t>TRASLADO</t>
  </si>
  <si>
    <t>INGRESOS OPERACIONALES</t>
  </si>
  <si>
    <t>Cuota de Fomento</t>
  </si>
  <si>
    <t>Intereses por Mora</t>
  </si>
  <si>
    <t>INGRESOS NO OPERACIONALES</t>
  </si>
  <si>
    <t>Otros Ingresos</t>
  </si>
  <si>
    <t>Ingresos Financieros</t>
  </si>
  <si>
    <t>TOTAL INGRESOS</t>
  </si>
  <si>
    <t>EGRESOS</t>
  </si>
  <si>
    <t>FUNCIONAMIENTO:</t>
  </si>
  <si>
    <t>Sueldos</t>
  </si>
  <si>
    <t>Vacaciones</t>
  </si>
  <si>
    <t>Prima legal</t>
  </si>
  <si>
    <t xml:space="preserve">Dotación y suministro </t>
  </si>
  <si>
    <t>Cesantías</t>
  </si>
  <si>
    <t>Intereses de cesantías</t>
  </si>
  <si>
    <t>Seguros y/o fondos privados</t>
  </si>
  <si>
    <t>Caja de compensación</t>
  </si>
  <si>
    <t>Aportes ICBF y SENA</t>
  </si>
  <si>
    <t>Dotaciones</t>
  </si>
  <si>
    <t>Servicios públicos</t>
  </si>
  <si>
    <t>Impresos y publicaciones</t>
  </si>
  <si>
    <t>Transportes fletes y acarreos</t>
  </si>
  <si>
    <t>Comisiones y gastos bancarios</t>
  </si>
  <si>
    <t xml:space="preserve">Arriendos </t>
  </si>
  <si>
    <t>Gastos Junta Directiva</t>
  </si>
  <si>
    <t xml:space="preserve">Contraprestación </t>
  </si>
  <si>
    <t>ESTUDIOS Y PROYECTOS</t>
  </si>
  <si>
    <t>RESERVA PROY. INV. Y GT.</t>
  </si>
  <si>
    <t>TOTAL PRESUPUESTO</t>
  </si>
  <si>
    <t>Cifra de control</t>
  </si>
  <si>
    <t>Auxilio de Transporte</t>
  </si>
  <si>
    <t xml:space="preserve">VARIACION % </t>
  </si>
  <si>
    <t xml:space="preserve">Compra base de datos </t>
  </si>
  <si>
    <t>Transferencia de tecnología</t>
  </si>
  <si>
    <t>Superávit Vigencias anteriores</t>
  </si>
  <si>
    <t>ITEM</t>
  </si>
  <si>
    <t>CANTIDAD</t>
  </si>
  <si>
    <t>Dotación</t>
  </si>
  <si>
    <t>Honorarios auditoria</t>
  </si>
  <si>
    <t>PROGRAMA</t>
  </si>
  <si>
    <t>PRESUP</t>
  </si>
  <si>
    <t>PRESUP DEF</t>
  </si>
  <si>
    <t>VARIACIÓN</t>
  </si>
  <si>
    <t>JUSTIFICACIÓN</t>
  </si>
  <si>
    <t>VLR UNITARIO</t>
  </si>
  <si>
    <t>UND MEDIDA</t>
  </si>
  <si>
    <t>Meses</t>
  </si>
  <si>
    <t>Unidad</t>
  </si>
  <si>
    <t>Unidades</t>
  </si>
  <si>
    <t>Cuota de Fomento vigencias anteriores</t>
  </si>
  <si>
    <t>ÍTEM</t>
  </si>
  <si>
    <t>Personas</t>
  </si>
  <si>
    <t>Kits</t>
  </si>
  <si>
    <t>Licencias</t>
  </si>
  <si>
    <t>Servicio</t>
  </si>
  <si>
    <t>ATL</t>
  </si>
  <si>
    <t>BTL</t>
  </si>
  <si>
    <t>Digital</t>
  </si>
  <si>
    <t>Honorarios normas internacionales</t>
  </si>
  <si>
    <t>AÑO 2019</t>
  </si>
  <si>
    <t>VLR TOTAL 2019</t>
  </si>
  <si>
    <t>Honorarios jurídico</t>
  </si>
  <si>
    <t>Valor por año</t>
  </si>
  <si>
    <t>Antivirus - Licencias</t>
  </si>
  <si>
    <t>Elementos de identificación personal</t>
  </si>
  <si>
    <t>Kit de limpieza de equipos</t>
  </si>
  <si>
    <t>Antivirus</t>
  </si>
  <si>
    <t>Antivirus - Licencia</t>
  </si>
  <si>
    <t>Honorarios chef</t>
  </si>
  <si>
    <t>Licencia</t>
  </si>
  <si>
    <t>Licencia Adobe</t>
  </si>
  <si>
    <t>VLR             UNITARIO</t>
  </si>
  <si>
    <t>Equipos</t>
  </si>
  <si>
    <t>Semillas (Básicas, Registradas, certificada o de calidad declarada)</t>
  </si>
  <si>
    <t>Muestras</t>
  </si>
  <si>
    <t>Análisis de suelo</t>
  </si>
  <si>
    <t>Kit de limpieza de equipos e impresora</t>
  </si>
  <si>
    <t>Mantenimiento</t>
  </si>
  <si>
    <t>Seguros, impuestos y gastos legales</t>
  </si>
  <si>
    <t>ITPA</t>
  </si>
  <si>
    <t>Honorarios extensionistas OPS</t>
  </si>
  <si>
    <t>Se requiere la contratación de 24 extensionistas por OPS durante 45 días, para la consecución de los productores beneficiarios del proyecto contribuyentes de la cuota de fomento.</t>
  </si>
  <si>
    <t>Se requiere el pago servicios profesionales de Auditoria Interna por 12 meses. Presentándose un incremento del 3,5% del IPC proyectado para la vigencia 2019. A partir del segundo trimestre de la vigencia 2018 se presenta el cambio de auditoria.</t>
  </si>
  <si>
    <t>Se requieren dar continuidad al proceso de representación judicial frente a la acción de rendición de cuentas adelanta ante Asohofrucol para el traslado de recursos pendiente por parte de esta entidad al FNFP. Presenta una disminución del 25% teniendo en cuenta la forma de pago pactada en el contrato de prestación de servicios.</t>
  </si>
  <si>
    <t>MERCADEO</t>
  </si>
  <si>
    <t xml:space="preserve">Honorario de construcción de prototipo </t>
  </si>
  <si>
    <t>Se requiere  la  realización de un convenio con la Universidad de los Andes para el diseño e implementación de un prototipo automatizado para la extracción de almidón a partir de papa Diacol Capiro de descarte y evaluación de la factibilidad de una escalabilidad futura. Este proyecto no se contemplaba en la vigencia anterior.</t>
  </si>
  <si>
    <t>PROYECTO</t>
  </si>
  <si>
    <t>CAMPAÑA DE CONSUMO</t>
  </si>
  <si>
    <t>PROTOTIPO</t>
  </si>
  <si>
    <t>convenio</t>
  </si>
  <si>
    <t>TOTAL PRESTACION DE SERVICIOS</t>
  </si>
  <si>
    <t>Computador</t>
  </si>
  <si>
    <t>CUOTA DE ADMINISTRACIÓN</t>
  </si>
  <si>
    <t>INVERSIÓN:</t>
  </si>
  <si>
    <t>Campaña de promoción al consumo</t>
  </si>
  <si>
    <t>TOTAL INVERSIÓN Y FUNCIONAMIENTO</t>
  </si>
  <si>
    <t>PRESTACIÓN DE SERVICIOS VIGENCIA 2019</t>
  </si>
  <si>
    <t xml:space="preserve">Se requiere contar con la asesoría durante la transición e implementación de normas internacionales en fondos parafiscales. </t>
  </si>
  <si>
    <t>INVESTIGACIÓN Y TRANSFERENCIA DE TECNOLOGÍA</t>
  </si>
  <si>
    <t>24 Extensionistas X 45 días</t>
  </si>
  <si>
    <t>días</t>
  </si>
  <si>
    <t>Honorarios chef especialista en papa, con el fin de realizar shows gastronómicos y preparaciones en papa. Se requiere contar con este experto durante la feria de Agroexpo por 11 días.</t>
  </si>
  <si>
    <t>Licencia vitalicia sistema operativo Windows 10 profesional</t>
  </si>
  <si>
    <t>CUADRO CONTROL DE APROPIACION  2020</t>
  </si>
  <si>
    <t>VARIACION 2020 VS 2019</t>
  </si>
  <si>
    <t>AÑO 2020</t>
  </si>
  <si>
    <t>Equipo de campo</t>
  </si>
  <si>
    <t>VLR TOTAL  2019</t>
  </si>
  <si>
    <t>VLR TOTAL           2020</t>
  </si>
  <si>
    <t>EQUIPO DE CAMPO</t>
  </si>
  <si>
    <t xml:space="preserve">Análisis microbiológicos  </t>
  </si>
  <si>
    <t>Alquiler de dron para fumigacion</t>
  </si>
  <si>
    <t>Software recaudo - Hosting</t>
  </si>
  <si>
    <t>Investigacion campaña de consumo</t>
  </si>
  <si>
    <t>Estudios</t>
  </si>
  <si>
    <t>Muebles y equipo de oficina</t>
  </si>
  <si>
    <t>MUEBLES Y EQUIPO DE OFICINA</t>
  </si>
  <si>
    <t xml:space="preserve">Paquete </t>
  </si>
  <si>
    <t>Alquiler de dron para imágenes multiespectrales</t>
  </si>
  <si>
    <t xml:space="preserve">Diagnostico de muestras </t>
  </si>
  <si>
    <t>Reactivos</t>
  </si>
  <si>
    <t>Insumos agrícolas lotes de pruebas</t>
  </si>
  <si>
    <t xml:space="preserve">Pruebas de evaluación agronómica </t>
  </si>
  <si>
    <t xml:space="preserve">Limpieza de material vegetal y propagación de mini tubérculos </t>
  </si>
  <si>
    <t>PRESUPUESTO DE GASTOS PARA Implementacion de red metereológica en papa</t>
  </si>
  <si>
    <t xml:space="preserve">Estaciones Metereológicas </t>
  </si>
  <si>
    <t>Equipo</t>
  </si>
  <si>
    <t>Licencia software</t>
  </si>
  <si>
    <t>se requiere la compra de licencia ilimitada de uso Plataforma Web El acceso a la información de manera remota se hace a través de la plataforma y app de cada uno de los equipos, la cual se centraliza por medio de un único usuario para los equipos instalados. esta licencia es anual</t>
  </si>
  <si>
    <t>Adecuaciones invernaderos</t>
  </si>
  <si>
    <t>Se requieren 44 estaciones meteorológicas Ambient Weather WS-1002-WIFI OBSERVER Solar Powered Wireless WiFi Remote Monitoring Weather Station with Solar Radiation and UV</t>
  </si>
  <si>
    <t>FUNCIONAMIENTO - RECAUDO:</t>
  </si>
  <si>
    <t>FUNCIONAMIENTO ADMINISTRATIVO:</t>
  </si>
  <si>
    <t>2020 VS 2019</t>
  </si>
  <si>
    <t>ÁREA</t>
  </si>
  <si>
    <t>RESPONSABLE</t>
  </si>
  <si>
    <t>UNIDAD
MEDIDA</t>
  </si>
  <si>
    <t>Área de Sistemas de Informacion</t>
  </si>
  <si>
    <t>Área de Investigación y tranferencia de tecnología</t>
  </si>
  <si>
    <t>Director de Mercadeo</t>
  </si>
  <si>
    <t>TOTAL PLAN DE COMPRAS</t>
  </si>
  <si>
    <t xml:space="preserve">VLR TOTAL </t>
  </si>
  <si>
    <t>Área de Funcionamiento - Administrativo</t>
  </si>
  <si>
    <t>Área de Funcionamiento - Recaudo</t>
  </si>
  <si>
    <t>Director de Recaudo</t>
  </si>
  <si>
    <t>Director Económico</t>
  </si>
  <si>
    <t>Director Técnico</t>
  </si>
  <si>
    <t>Área de Mercadeo</t>
  </si>
  <si>
    <t>Licencia de office vitalicia</t>
  </si>
  <si>
    <t>Nube de almacenamiento</t>
  </si>
  <si>
    <t>Póliza</t>
  </si>
  <si>
    <t>Software</t>
  </si>
  <si>
    <t xml:space="preserve">Unidad </t>
  </si>
  <si>
    <t xml:space="preserve">Canastillas </t>
  </si>
  <si>
    <t xml:space="preserve">Estibas </t>
  </si>
  <si>
    <t xml:space="preserve">Análisis foliares </t>
  </si>
  <si>
    <t>Licencia Usuarios SAP</t>
  </si>
  <si>
    <t xml:space="preserve">Cuentas de correo plataforma GMAIL </t>
  </si>
  <si>
    <t>Escritorio y silla</t>
  </si>
  <si>
    <t>Papelería</t>
  </si>
  <si>
    <t>Cuenta de correo plataforma Gmail</t>
  </si>
  <si>
    <t>Cuentas</t>
  </si>
  <si>
    <t>Equipo celular</t>
  </si>
  <si>
    <t>Celular</t>
  </si>
  <si>
    <t>Cámaras de comercio</t>
  </si>
  <si>
    <t>Póliza de activos fijos</t>
  </si>
  <si>
    <t>Cuenta correo GMAIL</t>
  </si>
  <si>
    <t>Computador portátil</t>
  </si>
  <si>
    <t>Talonarios</t>
  </si>
  <si>
    <t>Insumos Agrícolas</t>
  </si>
  <si>
    <t xml:space="preserve">Trampas Tecia solanivora (feromonas e implementos)  </t>
  </si>
  <si>
    <t xml:space="preserve">Computador </t>
  </si>
  <si>
    <t xml:space="preserve">Monitor </t>
  </si>
  <si>
    <t>Cuenta correo Gmail</t>
  </si>
  <si>
    <t>Monitor</t>
  </si>
  <si>
    <t xml:space="preserve">Licencia </t>
  </si>
  <si>
    <t>Investigación de consumo per cápita de papa en Colombia</t>
  </si>
  <si>
    <t>Estudio</t>
  </si>
  <si>
    <t>Director Administrativo</t>
  </si>
  <si>
    <t>Exámenes de ingreso</t>
  </si>
  <si>
    <t>Exámenes de retiro</t>
  </si>
  <si>
    <t>Mantenimiento Usuarios SAP</t>
  </si>
  <si>
    <t>Exámenes</t>
  </si>
  <si>
    <t>Computador de mesa</t>
  </si>
  <si>
    <t>Mantenimiento y/o repuestos equipos fijos, portátiles e impresora</t>
  </si>
  <si>
    <t xml:space="preserve">Ups 120 voltios </t>
  </si>
  <si>
    <t>Kits de ECAS</t>
  </si>
  <si>
    <t>Licenciamiento de plataforma  de estaciones climáticas portátiles</t>
  </si>
  <si>
    <t xml:space="preserve">Papelería </t>
  </si>
  <si>
    <t xml:space="preserve">Insumos de laboratorio y campo de investigación para patógenos de suelo. </t>
  </si>
  <si>
    <t>Equipos de laboratorio</t>
  </si>
  <si>
    <t>Montaje</t>
  </si>
  <si>
    <t xml:space="preserve">Invernadero </t>
  </si>
  <si>
    <t xml:space="preserve">Compra de insumos de laboratorio </t>
  </si>
  <si>
    <t>Compra de Insumos agrícolas invernadero</t>
  </si>
  <si>
    <t>Mantenimiento de equipos de laboratorio e invernadero</t>
  </si>
  <si>
    <t xml:space="preserve">Pruebas </t>
  </si>
  <si>
    <t>Programa de transferencia de tecnología a través de la ampliación de oferta de tubérculo semilla -  categoría certificada</t>
  </si>
  <si>
    <t xml:space="preserve">Compra de medios </t>
  </si>
  <si>
    <t>Plan de medios</t>
  </si>
  <si>
    <t xml:space="preserve">Productora audiovisual y derechos </t>
  </si>
  <si>
    <t>Activaciones BTL</t>
  </si>
  <si>
    <t xml:space="preserve">Estrategia Digital </t>
  </si>
  <si>
    <t>Producción de contenido multimedia y nuevas tecnologías</t>
  </si>
  <si>
    <t xml:space="preserve">Marketing influencers </t>
  </si>
  <si>
    <t>Renovación Hosting Pagina  preparalapapa</t>
  </si>
  <si>
    <t>Dominio www.preparalapapa.com</t>
  </si>
  <si>
    <t>Dominio</t>
  </si>
  <si>
    <t>Certificado SSL para Pagina Preparalapapa.com</t>
  </si>
  <si>
    <t>Estudio de percepción de la categoría</t>
  </si>
  <si>
    <t>Stata SE Licencia anual</t>
  </si>
  <si>
    <t xml:space="preserve">ArcGIS </t>
  </si>
  <si>
    <t>Licencia anual Legis Comex</t>
  </si>
  <si>
    <t>Este rubro no presenta incremento, el valor solicitado satisface las necesidades de implementos de trabajo para el desarrollo de las actividades del área. Las compras del FNFP están enmarcadas dentro de los lineamientos del procedimiento interno FNFP-P-GA-05 Contratación de Bienes y Servicios.</t>
  </si>
  <si>
    <t xml:space="preserve">Kit de implementos de identificación del personal </t>
  </si>
  <si>
    <t>Software bibliográfico</t>
  </si>
  <si>
    <t>Adobe Suites</t>
  </si>
  <si>
    <t xml:space="preserve">Cuenta de correo plataforma GMAIL </t>
  </si>
  <si>
    <t>Material merchandising (Gorras, Esferos, llaveros, bolsas de feria, Impresos Agendas y Calendarios)</t>
  </si>
  <si>
    <t xml:space="preserve">Plan de medios regional </t>
  </si>
  <si>
    <t xml:space="preserve">Pauta y acciones digitales </t>
  </si>
  <si>
    <t>Servicios</t>
  </si>
  <si>
    <t>Plataforma de divulgación SMS y WS</t>
  </si>
  <si>
    <t>Plataforma mailing</t>
  </si>
  <si>
    <t>Exhibición plazas, pendones, afiches externos, habladores, plegables, etc.</t>
  </si>
  <si>
    <t>Eventos de divulgación</t>
  </si>
  <si>
    <t>Eventos</t>
  </si>
  <si>
    <t>Licencia Windows</t>
  </si>
  <si>
    <t>Videobeam</t>
  </si>
  <si>
    <t>Mantenimiento de equipos de computo e impresora con repuestos.</t>
  </si>
  <si>
    <t>Refrigerios para sesiones de fortalecimiento</t>
  </si>
  <si>
    <t>Sesiones con refrigerio</t>
  </si>
  <si>
    <t>Material de apoyo a la comercialización para organizaciones</t>
  </si>
  <si>
    <t xml:space="preserve">Kits publicitarios </t>
  </si>
  <si>
    <t>Sillas</t>
  </si>
  <si>
    <t>Portátil</t>
  </si>
  <si>
    <t>Material de divulgación y promocional</t>
  </si>
  <si>
    <t>PLAN DE COMPRAS ANUAL VIGENCIA 2024</t>
  </si>
  <si>
    <t>Se requiere la continuidad de las cuentas corporativas de Gmail para los 5 profesionales del área y 1 cuenta para la auditoria interna. Esta cuenta cuenta con sincronización en móviles y pc debido a su plataforma, capacidad de almacenamiento de 1T en correos y permite descargar la información almacena a un archivo local y no pierde el histórico. Se presenta un incremento del 81% teniendo en cuenta varios factores: uno es la unificación de los costos para todas las cuentas del FNFP, la tasa de cambio del dólar la cual se proyecta en $5.000 y la inclusión de una cuenta a adicional para el nuevo profesional.</t>
  </si>
  <si>
    <t>Se requiere la compra de 3 UPS de 120 voltios, para los equipos del área administrativa como medida de protección ante cambios de voltaje de energía con el fin de proteger los equipos de computo. Este rubro no se tenía contemplado la vigencia anterior.</t>
  </si>
  <si>
    <t>Se requiere la adquisición de una licencia de usuario SAP para el nuevo profesional. Presentándose un incremento del 9% correspondiente al IPC proyectado para la vigencia 2024.</t>
  </si>
  <si>
    <t>Se requiere realizar la renovación de las sillas para los 2 sistematizadores de la Cuota de Fomento dado que son muebles uno de la vigencia 2015 y otro 2018.  Se presenta un disminución del 34%, dado que para la vigencia 2023 se compró un escritorio y dos sillas.</t>
  </si>
  <si>
    <t>Teras</t>
  </si>
  <si>
    <t>Se requiere dar continuidad con el espacio de almacenamiento para los equipos y aplicaciones del FNFP para la salvaguarda de los datos e información.  Se contempla adquirir 8TB de almacenamiento pues luego de que la Coordinación de sistemas y TI de la federación, realizara los diferentes análisis de proveedores de servicios para esta necesidad, se identifica la necesidad de cambiar del proveedor de servicio de almacenamiento, pues el contar con varios servicios en un mismo espacio y administración conlleva a tener mayor control de la información, de los procesos y de la administración interna de la información, el proveedor Google y con el cual actualmente el FNFP tiene las cuentas de correo corporativas, brinda entre muchos otros el servicio de almacenamiento a un menor costo al ser planes empresariales y al numero de cuentas adquiridas pues tanto el administrador como el fondo se trasladaron de Outlook a Google. Se presenta una disminución del 58% teniendo en cuenta el cambio de proveedor.</t>
  </si>
  <si>
    <t>Video beam</t>
  </si>
  <si>
    <t>Se requiere la compra de 1 video beam, el objetivo de contar con este equipo es poder usarlo en reuniones o eventos dentro o fuera de las instalaciones y de esta manera garantizar la divulgacion de la informacion. Este rubro no se tenía contemplado en la vigencia anterior por ello el incremento del 100%. Las compras del FNFP están enmarcadas dentro de los lineamientos del procedimiento interno FNFP-P-GA-05 Contratación de Bienes y Servicios.</t>
  </si>
  <si>
    <t xml:space="preserve">Software - Gestión de Procesos </t>
  </si>
  <si>
    <t>El fondo ha venido creciendo considerablemente los últimos años, razón por la cual, se requiere adquirir un software que permitan que el FNFP se encamine en un proceso de digitalización y automatización de los procesos con tecnologías lideres para la transformación digital. El objetivo es contar con un conjunto de aplicaciones integradas nativamente que complementen y optimicen el ERP para la organización mediante módulos acordes a la necesidad de la misma y que estos estén en un Software Principal. Es desarrollo apunta a:
* Promover la agilidad organizacional del FNFP
* Modelaje de procesos
* Disminuir el error humano 
* Estimular la innovación y la mejora de los procesos
* Automatización de procesos a través de formularios
* Gestión de tareas en tiempo real
* Análisis e informes dinámicos
* Reduce la exposición a riesgos con más puntos de control
* Simplifica la comunicación y mejora la eficiencia operacional
Se presenta un incremento del 100% teniendo en cuenta que es una nueva estrategia como mecanismo de control y mejora para los procesos del FNFP.</t>
  </si>
  <si>
    <t>Se requiere la compra de 5 licencias de antivirus para los equipos del área. Las compras del FNFP están enmarcadas dentro de los lineamientos del procedimiento interno FNFP-P-GA-05 Contratación de Bienes y Servicios.  Se presenta un incremento general del 36% teniendo en cuenta dos factores uno es la compra de una licencia adicional para el nuevo profesional y dos al IPC proyectado del 9% para el 2024.</t>
  </si>
  <si>
    <t>Se requiere la compra de suministros de papelería para el equipo de funcionamiento-administrativo. Se presenta un disminución del 29% teniendo en cuenta la adopción de la política de ahorro en el uso del papel. Las compras del FNFP están enmarcadas dentro de los lineamientos del procedimiento interno FNFP-P-GA-05 Contratación de Bienes y Servicios.</t>
  </si>
  <si>
    <t>Se requiere contemplar los costos para la realización de 75 (70 nomina y 5 personal flotante) exámenes de ingreso para el personal del FNFP para la vigencia 2024, se contemplan exámenes de: ocupacionales de ingreso, osteomuscular, optometría, glicemia y colinesterasa (sirve para indicar los niveles de toxicidad en la sangre y con el cual se previene el ingreso de un trabajador con potencial de enfermedad laboral), con un promedio de $74.800 el paquete de exámenes, sin embargo, el profesional de SG-SST de la federación es quien establece el tipo y características del examen que requiere cada profesional de acuerdo al perfil y el objetivo del cargo, estos exámenes buscan dar cumplimiento a lo establecido en la normatividad del sistema de gestión de salud en el trabajo. Se presenta un incremento del 45% teniendo en cuenta el numero de exámenes a realizar correspondiente a la nomina y a la cantidad de personal saliente y entrante que se prevé se presente a lo largo del 2024.</t>
  </si>
  <si>
    <t>Se requiere contemplar los costos para la realización de 75 (70 nomina y 5 personal flotante) exámenes de retiro para el personal del FNFP para la vigencia 2024, con un valor promedio de $51.400 por examen, este examen buscan dar cumplimiento a lo establecido en la normatividad del sistema de gestión de salud en el trabajo. Se presenta un incremento del 25% teniendo en cuenta el numero de exámenes a realizar correspondiente a la nomina y a la cantidad de personal saliente que se prevé se presente a lo largo del 2024.</t>
  </si>
  <si>
    <t>Elementos de identificación en campo - funcionamiento administrativo</t>
  </si>
  <si>
    <t>Se requiere para la vigencia 2024 la compra de 5 kits para la identificación en campo por parte de la auditoria interna, dicho kit esta conformado por: 1 chaqueta y 1 camisa.  Las compras del FNFP están enmarcadas dentro de los lineamientos del procedimiento interno FNFP-P-GA-05 Contratación de Bienes y Servicios. Se presenta un incremento del 100% teniendo en cuenta que este rubro no se tenía contemplado la vigencia anterior, sin embargo desde la vigencia 2023 se identificó la necesidad de realizar actividades aleatorias de supervisión desde la parte administrativa a los diferentes proyectos de inversión en las actividades de campo.</t>
  </si>
  <si>
    <t>Elementos de identificación en campo - auditoria interna</t>
  </si>
  <si>
    <t>Se requiere para la vigencia 2024 la compra de 4 kits para la identificación en campo para el equipo de la firma que realiza las actividades de supervisión y acompañamiento de la auditoría interna, dicho kit esta conformado por: 1 chaqueta.  Las compras del FNFP están enmarcadas dentro de los lineamientos del procedimiento interno FNFP-P-GA-05 Contratación de Bienes y Servicios. Se presenta un incremento del 100% teniendo en cuenta que este rubro no se tenía contemplado la vigencia anterior, para las vigencias anteriores se contemplaba la compra correspondiente a 2 chaquetas y estas se ejecutaban por el presupuesto de recaudo y el proyecto técnico, para esta vigencia se pasa de una compra de 4 chaquetas a 2 chaquetas.</t>
  </si>
  <si>
    <t>Se requiere realizar el mantenimiento y limpieza de los equipos del proceso administrativo, de esta manera se solicita el kit para que desde la coordinacion de sistemas y TI pueda realizar estas actividades. Las compras del FNFP están enmarcadas dentro de los lineamientos del procedimiento interno FNFP-P-GA-05 Contratación de Bienes y Servicios. Se presenta un incremento del 9% correspondiente al IPC proyectado.</t>
  </si>
  <si>
    <t>Se requiere el mantenimiento de 6 licencias para el sistema SAP (6 usuarios para el ingreso al aplicativo: 3 usuarios de contabilidad, 1 usuario de presupuesto, 1 usuario de director  y 1 usuario de auditoria). Se presenta un incremento del 53% correspondiente a la tasa de cambio del dólar contemplado, los recursos adicionales para la licencia del nuevo profesional y la devolucion de recursos realizada en septiembre por el menor costo dell mantenimiento de las licencias SAP. Las compras del FNFP están enmarcadas dentro de los lineamientos del procedimiento interno FNFP-P-GA-05 Contratación de Bienes y Servicios.</t>
  </si>
  <si>
    <t>Se requiere el mantenimiento y/o compra de repuestos para los equipos fijos del proceso administrativo, las impresora general y la impresora asignada a presupuesto. Las compras/servicios del FNFP están enmarcadas dentro de los lineamientos del procedimiento interno FNFP-P-GA-05 Contratación de Bienes y Servicios. Se presenta un incremento del 100% teniendo en cuenta que este rubro no se tenía contemplado la vigencia anterior.</t>
  </si>
  <si>
    <t>Se requiere la compra de la dotación para los cargos de asistente de recaudo y analista de recaudo quienes devenga menos 2 SMMLV dando cumplimiento a lo estipulado por la ley. Se presenta un incremento del 14,74% indexado al SMMLV proyectado, adicionalmente en la ejecución de los recursos del primer tirmestre dada una optimización del recurso sobrante el cual fué devuelto mediante acuerdo en el mes de septiembre.</t>
  </si>
  <si>
    <t>Se requiere contratar el servicio de hosting para alojar el aplicativo Recaudopapa, imprescindible en el desarrollo de las actividades de recaudo del año 2024. Se presenta un incremento del 9% correspondiente al IPC proyectado.</t>
  </si>
  <si>
    <t>Software recaudo - Soporte, Mantenimiento y Nuevos Desarrollos</t>
  </si>
  <si>
    <t>software/programa</t>
  </si>
  <si>
    <t>Se requiere contratar el servicio de soporte y mantenimiento del aplicativo Recaudopapa, así como el análisis, diseño, desarrollo e implementación de nuevas funcionalidades con miras a la generación de reportes administrativos dirigidos a asesores de recaudo; reportes contables dirigidos a presupuesto y contabilidad; cálculos estadísticas para análisis y toma de decisiones administrativas; desarrollo de gráficas para informes de gestión, presentaciones internas y de divulgación; comunicados internos para los colaboradores de recaudo y otras áreas; comunicados externos para recaudadores; generación de alertas sobre cargues de información de colaboradores, entregas de información a nivel de reportes, informes y comunicados; y otras aplicaciones que permitan optimizar los procesos de recaudo. Las compras del FNFP están enmarcadas dentro de los lineamientos del procedimiento interno FNFP-P-GA-05 Contratación de Bienes y Servicios. El incremento del 39% se encuentra soportado en dos factores: en primer medida, el 9% del IPC proyectado y por otro lado se contempla la contratación con una persona juridica con el fin de obtener mayor acompañamiento, soporte y analisis en los requerimientos solicitados para así garantizar el correcto desarrollo de los procesos que se llevan a cabo en el software.</t>
  </si>
  <si>
    <t>Se requiere la continuidad de las cuentas corporativas de Gmail para los profesionales del área. Esta cuenta cuenta con sincronización en móviles y pc debido a su plataforma, capacidad de almacenamiento de 1T en correos y permite descargar la información almacena a un archivo local y no pierde el histórico. Se presenta un incremento del 139% teniendo en cuenta varios factores: uno es la unificación de los costos para todas las cuentas del FNFP, dos la tasa de cambio del dólar la cual se proyecta en $5.000.</t>
  </si>
  <si>
    <t>Se requiere realizar la compra de 3 licencias de office para los nuevos equipos solicitados para la vigencia 2024, dos de ellas para los computadores de mesa destinados al uso de profesional de control y seguimiento a recaudo y la asistente de recaudo, y una de ellas para el computador portátil que será utilizado en los viajes a campo realizados por cualquiera de los colaboradores que se encuentra en la oficina principal (Bogotá D.C). Las compras del FNFP están enmarcadas dentro de los lineamientos del procedimiento interno FNFP-P-GA-05 Contratación de Bienes y Servicios. Se presenta una disminucion del 25,16% frente a la vigencia 2023 teniendo en cuenta una licencia de menos, así como los costos cotizados en el mercado y finalmente, a la estandarización del presupuesto destinado a este rubro para todo el FNFP.</t>
  </si>
  <si>
    <t>Se requiere realizar la compra de 3 Licencias vitalicias del sistema operativo Windows 10 para los nuevos equipos solicitados para la vigencia 2024, dos de ellas para los computadores de mesa destinados al uso de profesional de control y seguimiento a recaudo y la asistente de recaudo, y una de ellas para el computador portátil que será utilizado en los viajes a campo realizados por cualquiera de los colaboradores que se encuentra en la oficina principal (Bogotá D.C). Las compras del FNFP están enmarcadas dentro de los lineamientos del procedimiento interno FNFP-P-GA-05 Contratación de Bienes y Servicios. Se presenta un incremento del 1,79% teniendo en cuenta la estandarización del presupuesto destinado a este rubro para todo el FNFP.</t>
  </si>
  <si>
    <t>Se requiere la compra de 1 computador portátil para el uso de los colaboradores que se encuentran en oficina central (Bogotá D.C.), para hacer uso de este en las salidas a campo y poder desarrollar las actividades de manera ágil, segura, confiable, optimizando los procesos de revisión contable, gestiones en el aplicativo recaudopapa, imputación de pagos, consolidación de reportes y demás actividades realizadas en campo, toda vez que actualmente no se cuenta con un equipo óptimo que garantice la efectividad en el trabajo en términos de tiempo, procesamiento y seguridad de la información. Desde la parte de sistemas de la federación se contempla un equipo con las siguientes características, garantizando una vida útil adecuada, robustez y resistencia.
• Equipo corporativo de 14” o 15”, resistente para trasladar.
• Procesador Intel Core i5 de décima generación o superior.
• Disco duro de estado Sólido de 500 Gb o 1Tb de 10 núcleos.
• Memoria RAM de 16 Gb Optane.
• Durabilidad en la carga de Batería.
Las compras del FNFP están enmarcadas dentro de los lineamientos del procedimiento interno FNFP-P-GA-05 Contratación de Bienes y Servicios. Se presenta una disminucion del 52,84% teniendo en cuenta que para el 2023 se contemplaron la compra de 2 equipos y para el 2024 es solo 1, así mismo a la tasa de cambio del dólar la cual se proyecta en $5.000 y no de $6.000 como se proyecto en el 2023, adicionalmente en la ejecución de los recursos del primer tirmestre dada una optimización del recurso sobrante el cual fué devuelto mediante acuerdo en el mes de septiembre.</t>
  </si>
  <si>
    <t>Se requiere la compra de 19 licencias del antivirus para los equipos de cómputo discriminados así: 2 equipos del director de recaudo (1 computador de escritorio y 1 computador portátil), 1 computador portátil para el coordinador de control y seguimiento a recaudo, 5 computadores de escritorio (para los 2 profesionales de seguimiento y control al recaudo, el profesional de imputación de pagos, el asistente de recaudo, el analista de recaudo), 10 computadores portátiles (1 para cada asesores de recaudo), y 1 computador portátil para las salidas a campo realizadas por cualquiera de los colaboradores que se encuentran en la oficina y requieren desplazamiento por fuera de su sede habitual de trabajo. Se presenta un incremento del 9% correspondiente al IPC proyectado. Las compras del FNFP están enmarcadas dentro de los lineamientos del procedimiento interno FNFP-P-GA-05 Contratación de Bienes y Servicios.</t>
  </si>
  <si>
    <t>Para la vigencia 2024 se requiere el cambio de 3 sillas de escritorio ergonómicas, para el uso del asistente de recaudo y los dos profesionales de control y seguimiento a recaudo. Se presenta una disminución frente a la vigencia anterior del 30,57%, en razón a que para la vigencia 2024 no se requiere realizar la adquisición de escritorios si no unicamente el cambio de 3 sillas las cuales se encuentran en muy mal estado. Las compras del FNFP están enmarcadas dentro de los lineamientos del procedimiento interno FNFP-P-GA-05 Contratación de Bienes y Servicios, adicionalmente en la ejecución de los recursos del primer tirmestre dada una optimización del recurso sobrante el cual fué devuelto mediante acuerdo en el mes de septiembre.</t>
  </si>
  <si>
    <t>Se requiere la compra de 2 equipos de cómputo todo en uno; con el fin de renovar los dos equipo que se encuentran en uso por parte de los profesionales de control y seguimiento al recaudo, los que actualmente no son eficientes para los procesos que requiere el área, dadas sus características tecnológicas en cuanto a su procesador (i3) y su memoria RAM, y para los que no se justifica su repotencialización con miras a mejorar sus características. Los equipos son para realizar actividades de procesamiento de grandes volúmenes de información que demandan recursos tecnológicos eficientes (cruces de bases de datos, cargue de información histórica, consolidación de reportes mensuales, entre otros). Se sugirió un equipo con las siguientes características, garantizando una vida útil adecuada, robustez y resistencia.
• Equipo corporativo de 24”
• Core i5 de décima generación o superior
• Disco duro de 500 GB o 1TB de Almacenamiento en estado Sólido
• Memoria Ram de 16 Gb Optane
• Durabilidad en la carga de Batería
Se presenta una disminucion del 7,37% teniendo en cuenta la tasa de cambio del dólar la cual se proyecta en $5.000 y no de $6.000 como se contenplo en el 2023.. Las compras del FNFP están enmarcadas dentro de los lineamientos del procedimiento interno FNFP-P-GA-05 Contratación de Bienes y Servicios.</t>
  </si>
  <si>
    <t>Se requiere la compra de 8 equipos móviles para los asesores de recaudo a los que no se les ha suministrado este equipo, con el fin de renovar las tablets adquiridas desde el año 2019, el costo de los equipos contemplan características mínimas de:
• Pantalla de 6,5” o superior
• Sistema operativo Android 10 o Superior
• Memoria Ram de 6 Gb o Superior
• Almacenamiento de 128 GB o Superior 
• Batería de 4000 mAh o Superior
• Cobertura 4G Actualizada
Estas características permite el uso del aplicativo Recaudopapa y garantiza el rendimiento de las aplicaciones, la carga de archivos, el almacenamiento de información, brindando a los usuarios seguridad en la operación y la comunicación constante con el cliente interno (FNFP y Fedepapa), así como con el cliente externo (Recaudadores de cuota, agricultores y otros). Se presenta un incremento del 185,81% en razón a que el número de equipos se incrementó sustancialmente al pasar de 3 en la vigencia del 2023 a 8 en la de 2024. Las compras del FNFP están enmarcadas dentro de los lineamientos del procedimiento interno FNFP-P-GA-05 Contratación de Bienes y Servicios.</t>
  </si>
  <si>
    <t>Se requiere papelería para el equipo de recaudo. No se considera necesario el incremento en la cantidad de artículos adquiridos frente a el año 2023. El incremento por tanto corresponde al 9% del IPC proyectado.</t>
  </si>
  <si>
    <t>Elementos de identificación personal en campo</t>
  </si>
  <si>
    <t>Se requieren indumentaria diferencial para 17 personas, conformado por elementos de reconocimiento en campo para todo el grupo de recaudo, compuesto por 7 colaboradores en oficina central (Bogotá D.C.) y 10 asesores de recaudo ubicados en diferentes zonas a nivel nacional. Los kit constan de elementos de indumentaria así: (camisa y camiseta para los 17 colaboradores, 10 gorras para los asesores de recaudo y 13 chaquetas para los 7 colaboradores de oficina central y 6 asesores de recaudo que se encuentran en zonas de clima frio), para se utilizadas en las labores de campo, incluidos los eventos de divulgación, charlas, reuniones, visitas a recaudadores, o cualquier otra actividades en donde sea imprescindible la identificación y proyección de la imagen corporativa. Se presenta un incrememento general del 23,53% correspondiente a dos factores, uno de ellos es el 9% del IPC proyectado y el segundo es la adquisición de 2 kit adicionales frente a las compras realizadas en el año 2023.</t>
  </si>
  <si>
    <t>Elementos de identificación personal en campo - Morrales</t>
  </si>
  <si>
    <t xml:space="preserve">Morrales </t>
  </si>
  <si>
    <t>Se requieren 12 morrales como elemento de distinción para las personas que hacen parte de recaudo (2 colaboradores en oficina principal y 10 asesores de recaudo de las diferentes zonas a nivel nacional); esto con el fin de poder cargar los elementos utilizados en las labores diarias y/o el las actividades de campo, como es el computador portátil, la tablet, el celular, los folletos, cartillas y demás elementos utilizados en las actividades laborales. Se presenta un incremento del 100%, teniendo en cuenta que este requerimiento no se había contemplado en la vigencia anterior.</t>
  </si>
  <si>
    <t>Se hace imprescindible realizar el mantenimiento preventivo y correctivo de los equipos de cómputo y/o compra de repuestos para los equipos fijos, portátiles y la impresora de uso general así como el suministro del tóner, baterías, cargadores y otros. Se presenta un incremento del 9% corresponde al IPC proyectado.</t>
  </si>
  <si>
    <t>Es necesario adquirir el kit de limpieza con el fin de poder realizar el mantenimiento de los equipos del área. Se presenta un incremento del 9% teniendo en cuenta el IPC proyectado. Las compras del FNFP están enmarcadas dentro de los lineamientos del procedimiento interno FNFP-P-GA-05 Contratación de Bienes y Servicios.</t>
  </si>
  <si>
    <t>Se contempla la compra de por lo menos 1.100 cámaras de comercio para la identificación de recaudadores nuevos y/o renuentes que se requiera en las distintas zonas del país, así como para realizar gestiones de cobro a través del envío de comunicados a las direcciones de notificación de los recaudadores, de igual manera este es un requisito solicitado por la auditoria interna al momento de realizar una visita de acompañamiento o de seguimiento. Este rubro presenta un incremento del 65,16% debido por un lado al IPC proyectado del 9%, y por otro al aumento en el número de certificados a comprar pues en el 2023 se contempló inicialmente la compra de 300 certificados y en vista de la necesidad de conseguir los datos de los recaudadores se solicito una adición al presupuesto inicial de $3.000.000 en el mes de marzo. La importancia de este documento es que con este, se logra identificar información como el nombre del representante legal, teléfono y correo de notificaciones, con ella se puede gestionar los cobros a los recaudadores que hacen parte de la base de datos de la Bolsa Mercantil de Colombia - BMC, la gestión de los comunicados de cobro incluidos los recaudadores sobre los cuales pueden haber prescripciones y la gestión adelantada a recaudadores renuentes de la base de datos.</t>
  </si>
  <si>
    <t>Se requiere la renovación y el pago anual de la póliza de activos fijos con el fin de asegurar los bienes adquiridos en este proceso al igual que los generales del FNFP. Se presenta un incremento del 25,39% soportado en dos factores, el primero el incremento del IPC proyectado en el 9% y finalmente en la ejecución de los recursos del primer trimestre dada una optimización del recurso sobrante el cual fué devuelto mediante acuerdo en el mes de septiembre.</t>
  </si>
  <si>
    <t>Se requiere la compra de 6 licencias de antivirus para los equipos del área técnica, con un incremento correspondiente al 30,8% debido a dos factores uno es el  incremento de un equipo y el IPC proyectado del 9%. Las compras del FNFP están enmarcadas dentro de los lineamientos del procedimiento interno FNFP-P-GA-05 Contratación de Bienes y Servicios.</t>
  </si>
  <si>
    <t>Software seguimiento técnico</t>
  </si>
  <si>
    <t>Se requiere la compra de la licencia del software de seguimiento técnico de actividades realizadas en campo para la vigencia 2024. Se contempla un incremento del 13,24% correspondiente al incremento en la cotización del proveedor de la plataforma.</t>
  </si>
  <si>
    <t>Software metashape vitalicia</t>
  </si>
  <si>
    <t>Se requiere la compra de la licencia del software para procesamiento de imágenes capturadas con el dron DJI MAVIC 3M. Se presenta un incremento del 100% teniendo en cuenta que este rubro no se contemplo en la vigencia anterior.</t>
  </si>
  <si>
    <t xml:space="preserve">Equipos de comunicación de campo - Celular </t>
  </si>
  <si>
    <t>Se requiere la compra de 2 equipos celulares para el área administrativa, dado que se debe cambiar dos Tablet que ya no son funcionales debido a la falta de memoria y fallas en la batería del equipo. Se presenta un incremento del 100% teniendo en cuenta que este rubro no se contemplo en la vigencia anterior.</t>
  </si>
  <si>
    <t>Se requiere compra de 27 Cuentas Gmail corporativa, plataforma y servidor de Gmail, se utiliza desde cualquier parte entre Móviles y PC, sin perder Sincronización. Con una capacidad de almacenamiento de 1T, Soporte con Google ante cualquier emergencia.
Las compras del FNFP están enmarcadas dentro de los lineamientos del procedimiento interno FNFP-P-GA-05 Contratación de Bienes y Servicios. Se presenta un incremento del 119,43%, correspondiente a la estandarización del presupuesto para todas la cuentas corporativas del fondo y  la tasa de cambio del dólar la cual se proyecta en $5.000.</t>
  </si>
  <si>
    <t>Se requiere la compra de 2 sillas de trabajo una para la asistente del área y otra para el analista dado que ya están en condiciones de deterioro por el uso desde el 2015. Este rubro presenta una disminución del 56,06%, teniendo en cuenta que en la vigencia 2023 se contemplo la compra se escritorios y sillas y para el 2024 solo es la compra de sillas. Las compras del FNFP están enmarcadas dentro de los lineamientos del procedimiento interno FNFP-P-GA-05 Contratación de Bienes y Servicios.</t>
  </si>
  <si>
    <t xml:space="preserve">Se requiere la compra del licenciamiento de1 equipo de cómputo para el profesional del área técnica, con una disminución del 0,21% debido a que solo es requerida para el equipo nuevo del área. Las compras del FNFP están enmarcadas dentro de los lineamientos del procedimiento interno FNFP-P-GA-05 Contratación de Bienes y Servicios. </t>
  </si>
  <si>
    <t xml:space="preserve">Se requiere la compra del licenciamiento de 1 equipo de cómputo para el profesional del área técnica, con una disminución del 32,1% debido a que solo es requerida para el equipo nuevo del área. Las compras del FNFP están enmarcadas dentro de los lineamientos del procedimiento interno FNFP-P-GA-05 Contratación de Bienes y Servicios. </t>
  </si>
  <si>
    <t>Se requiere la compra de 1 monitor, debido a la necesidad identificada dentro del marco del desarrollo de herramientas de visualización y análisis de datos para que la dirección técnica pueda gestionar de mejor manera la información obtenida mediante diferentes procesos del proyecto. Este rubro presenta una disminución del 18,4%. Las compras del FNFP están enmarcadas dentro de los lineamientos del procedimiento interno FNFP-P-GA-05 Contratación de Bienes y Servicios.</t>
  </si>
  <si>
    <t>Se requiere la compra de 1 portátil con base, mouse y teclado para el programa de investigación y transferencia de tecnología encargado de  procesamiento y visualización de datos obtenidos bajo diferentes procesos dentro del proyecto. Con un incremento del 0,22%. Desde el área de sistemas se sugiere un equipo con las siguientes características que indican no ser un equipo de consumo, lo cual permite tener más vida útil, robustez y resistencia.
• Equipo resistente para trasladar
• Disco duro de 500 GB o 1TB de almacenamiento en estado Sólido
• Memoria RAM superior a 16 Gb 
• Tarjeta de video dedicada con capacidad de 4 a 6 gb
• Durabilidad en la carga de Batería
• Uso de imágenes satelitales, Qgis, Python y R.
Las compras del FNFP están enmarcadas dentro de los lineamientos del procedimiento interno FNFP-P-GA-05 Contratación de Bienes y Servicios</t>
  </si>
  <si>
    <t xml:space="preserve">Publicación revista científica </t>
  </si>
  <si>
    <t>Publicaciones</t>
  </si>
  <si>
    <t>Se requiere la publicación de resultados de los diferentes estudios realizados por el área de investigación en revistas científicas indexadas para tres artículos. Este rubro no se tenía contemplado en la vigencia 2023 por lo cual tiene un incremento del 100%.</t>
  </si>
  <si>
    <t>Se requiere la impresión de 54 talonarios para diligenciar recomendaciones a los productores que no cuentan con herramientas como WhatsApp y así de esta manera realizar recomendaciones y compartir el récord de aplicación. con un incremento del 57,43% correspondiente a una mayor cantidad de talonarios,  Las compras del FNFP están enmarcadas dentro de los lineamientos del procedimiento interno FNFP-P-GA-05 Contratación de Bienes y Servicios.</t>
  </si>
  <si>
    <t>Para la ejecución de las ECAS se requiere la compra de: papelería, insumos preparación biológicos, kit de propagación de plántulas de papa, entre otros. Este rubro presenta un incremento del 60% debido al incremento en los elementos requeridos para el desarrollo de los talleres ECA que llevaran módulos de propagación de plantas en campo.</t>
  </si>
  <si>
    <t>Se requiere la compra de papelería del proyecto por valor de $300.000 mensuales durante 12 meses. Este valor presenta una disminución del 11,6% teniendo en cuenta que generar mecanismos de control y ahorro del papel y demas insumos de oficina. Las compras del FNFP están enmarcadas dentro de los lineamientos del procedimiento interno FNFP-P-GA-05 Contratación de Bienes y Servicios.</t>
  </si>
  <si>
    <t>Banderines de divulgación</t>
  </si>
  <si>
    <t>Banderines</t>
  </si>
  <si>
    <t>Se requieren 54 banderines divulgativos para identificar las parcelas del proyecto. Presenta un incremento del 100% teniendo en cuenta el mayor número de parcelas demostrativas pasando de 36 en el 2023 a 54 en 2024, así como al ambio en el tipo de elemento de divulgación.</t>
  </si>
  <si>
    <t xml:space="preserve">Elementos de identificación personal en campo </t>
  </si>
  <si>
    <t>Se requiere para la vigencia 2024 la compra de 26  Kit de elementos de identificación para el equipo de trabajo en campo, dicho kit esta conformado por: 1 chaqueta, 1 camisa, 1 polo y 1 gorra. Se presenta un incremento del 9% correspondiente al IPC proyectado.</t>
  </si>
  <si>
    <t xml:space="preserve">Se requiere el mantenimiento y/o compra de repuestos para los equipos fijos, portátiles e impresora general. Se presenta un incremento del 9% correspondiente al IPC proyectado. </t>
  </si>
  <si>
    <t>Kit</t>
  </si>
  <si>
    <t>Se requiere realizar el mantenimiento de los equipos del área de esta manera se solicita el kit para que el área de sistemas pueda realizar la actividad de mantenimiento. Se presenta un incremento del 9% correspondiente al IPC proyectado. Las compras del FNFP están enmarcadas dentro de los lineamientos del procedimiento interno FNFP-P-GA-05 Contratación de Bienes y Servicios.</t>
  </si>
  <si>
    <t>Repuestos para el mantenimiento de equipos</t>
  </si>
  <si>
    <t xml:space="preserve">Se requiere la compra de repuestos para el mantenimiento de los equipos de campo (cuando se lleguen a presentar en alguno de los equipos de riego, dron o estaciones meteorológicas) que están en comodato en los departamentos de Boyacá, Cundinamarca, Nariño y Antioquia. Este rubro presenta un incremento del 33,3% teniendo en cuenta que se cuentan con mas equipos susceptibles a requerir mantenimiento. </t>
  </si>
  <si>
    <t>Se requiere el pago anual de la póliza para asegurar todos los activos fijos del proyecto y del fondo, se presenta un incremento del 9% teniendo en cuenta el IPC proyectado.</t>
  </si>
  <si>
    <t xml:space="preserve">Se requiere la compra de insumos agrícolas biológicos entomopatógenos y fertilizantes para el desarrollo de actividades enfocadas con agricultura de bajo impacto en el cultivo de papa. Este rubro incremento del 78% debido a que aumento el número de parcelas demostrativas pasando de 36 a 64, dónde se incluyen 10 más correspondientes al proyecto de asociatividad. </t>
  </si>
  <si>
    <t>Para la vigencia 2024 se requiere realizar 54 análisis de suelos para las parcelas demostrativas del proyecto ITPA y 10 para el proyecto de Asociatividad y 1.980 para los productores directos de las visitas finca a finca. Con una disminución del 3,54% debido a un menor número de análisis a realizar.</t>
  </si>
  <si>
    <t>Se requiere la compra de 500 feromonas para la instalación de 250 trampas a nivel nacional, con una disminucion del 65,6% debido a cambios en la estructura de captura de información epidemiológica tomada para la vigencia 2023.</t>
  </si>
  <si>
    <t xml:space="preserve">Estudio para el análisis de la vulnerabilidad por riesgo climático en el cultivo de papa en Colombia. </t>
  </si>
  <si>
    <t>Se requiere la contratación de un estudio que permita dar continuidad a la caracterización edafoclimática del cultivo de papa desarrollada en la vigencia 2023. Basándose en la caracterización preliminar, el cual, pretende estimar la vulnerabilidad de las zonas productivas respecto al riesgo climático, lo que permitirá llegar a escalas mas finas de evaluación (Nivel lote). Se presenta un incremento del 100% teniendo en cuenta que esta actividad no estaba contemplada en la vigencia anterior.</t>
  </si>
  <si>
    <t>Se requiere la compra de 3 cuentas Gmail corporativa, plataforma y servidor de Gmail, se utiliza desde cualquier parte entre Móviles y PC, sin perder Sincronización. Con una capacidad de almacenamiento de 1T, Soporte con Google ante cualquier emergencia.
Las compras del FNFP están enmarcadas dentro de los lineamientos del procedimiento interno FNFP-P-GA-05 Contratación de Bienes y Servicios. Se presenta un incremento del 143,99%, correspondiente a la estandarización del presupuesto destinado a la compra del ítem para todo el FNFP y  la tasa de cambio del dólar la cual se contempla en $5.000.</t>
  </si>
  <si>
    <t>Se requiere el licenciamiento de la Plataforma Web Instacrops, para obtener reportes diarios/semanales/mensuales, alertas e informes agronómicos. Plan de datos celular 3G, soporte técnico/agronómico. Este licenciamiento incluye el mantenimiento de sensores 8 equipos en campo (licencia anual). Se presenta un incremento del 8,25% correspondiente a lo cotizado con el proveedor.</t>
  </si>
  <si>
    <t>Se requiere la compra de 1 equipos celulares para el proyecto de mejoramiento, teniendo en cuenta que el proyecto hasta el 2023 contó con una tablet sin embargo, se requiere su actualizacion y modernizacion pues es un equipo que se compro en el 2018. Este rubro presenta un incremento del 100% debido a que no se tenia contemplado en la vigencia anterior.</t>
  </si>
  <si>
    <t>Se requiere la compra de 200 canastillas para el proceso de selección y almacenamiento del material vegetal, producto de los campos de evaluación de los diferentes clones en estudio del proyecto. Este rubro presenta una disminución del 18,37% correspondiente a menor número de canastillas requerido.</t>
  </si>
  <si>
    <t>Sensor de fenotipado de alto rendimiento</t>
  </si>
  <si>
    <t>Se require un equipo - sensor para realizar las mediciones de variables fisiologicas a nivel de planta, para la evaluacion de materiales del proyecto de mejoramiento genetico. Este rubro no fue requerido en la viegencia 2023 por lo cual tiene un incremento del 100%.</t>
  </si>
  <si>
    <t xml:space="preserve">Publicación revista cientifica </t>
  </si>
  <si>
    <t>Publicación</t>
  </si>
  <si>
    <t>Se requiere la publicación de los resultados de los diferentes estudios realizados por el área de investigación en revistas científicas indexadas para un articulo. Este rubro no se tenía contemplado en la vigencia 2023 por lo cual tiene un incremento del 100%.</t>
  </si>
  <si>
    <t>Se requiere la compra de papelería del proyecto por valor de $100.000 mensuales durante 12 meses. Se presenta una variacion del 0,07% teniendo en cuenta el ajuste al valor mensual para el 2024. Las compras del FNFP están enmarcadas dentro de los lineamientos del procedimiento interno FNFP-P-GA-05 Contratación de Bienes y Servicios.</t>
  </si>
  <si>
    <t>Se requiere la compra de banderines divulgativos para los eventos donde se haga transferencia de tecnología del proyecto con el fin de dar identidad a las nuevas variedades Bachué, Villa y Jacky. Se presenta un incremento del 100% dado que no se contaba con esta actividad la vigencia anterior.</t>
  </si>
  <si>
    <t>Se requiere para la vigencia 2024 la compra de 3 Kit de elementos de identificación en campo para el equipo de trabajo del área técnica en campo, conformado por: 1 chaqueta, 1 camisa, 1 polo y 1 gorra. Se presenta un incremento del 16,37% correspondiente a una camisa adicional.</t>
  </si>
  <si>
    <t>Pruebas de evaluación genómica</t>
  </si>
  <si>
    <t>Pruebas</t>
  </si>
  <si>
    <t>Se requiere realizar la evaluación de la genomica de los clones parentales, promisorios y las variedades Bachué, Villa y Jacky en laboratorios internacionales, con el fin de poder caraterizar potenciales resistencias a virus y gota en plantas de papa. Se presenta un incremento del 100% dado que no se contaba con esta actividad la vigencia anterior.</t>
  </si>
  <si>
    <t>Insumos</t>
  </si>
  <si>
    <t>Se requiere la compra de materiales y reactivos para el montaje experimental en laboratorio e invernadero para la evaluación de patógenos de suelo en los clones de evaluación del proyecto. Presenta un incremento del 9% correspondiente al IPC proyectado.</t>
  </si>
  <si>
    <t xml:space="preserve">Se requiere la compra de Insumos agrícolas (fertilizantes, enmiendas, fungicidas, insecticidas, herbicidas, coadyuvantes, hormonas, foliares, empaques, entre otros elementos necesarios para la producción de papa), para el desarrollo de 4 lotes de multiplicación, con un área de 10.000 m2, ensayos de clones avanzados y cruzamiento de familias clonales. Este rubro tiene un incremento del 9% correspondiente al IPC proyectado. </t>
  </si>
  <si>
    <t xml:space="preserve">Se requiere realizar 150 análisis foliares para evaluación de los clones avanzados en aspectos nutricionales y fisiológicos. Este rubro tiene un incremento del 9% teniendo en cuenta el incremento del IPC proyectado. </t>
  </si>
  <si>
    <t xml:space="preserve">Se requiere realizar para la vigencia 2024 análisis de suelos para 10 lotes de evaluación de los clones y variedades registradas. Este rubro tiene un incremento del 9% correspondiente al IPC proyectado. </t>
  </si>
  <si>
    <t>Se contempla adquirir 2 cuentas Gmail corporativas, con el fin de contar con una plataforma y servidor de Gmail, se utiliza desde cualquier parte entre Móviles y PC, sin perder Sincronización. Con una capacidad de almacenamiento de 1T, Soporte con Google ante cualquier emergencia. Las compras del FNFP están enmarcadas dentro de los lineamientos del procedimiento interno FNFP-P-GA-05 Contratación de Bienes y Servicios. Se presenta un aumento del 100% correspondiente a que esta actividad no se tenia contemplada en la vigencia anterior.</t>
  </si>
  <si>
    <t>Se requiere la compra de 1 equipo celular para el coordinador de laboratorio de propagación. Este rubro no se tenía contemplado en la vigencia anterior por lo cual tiene un incremento del 100%.</t>
  </si>
  <si>
    <t xml:space="preserve">Equipos </t>
  </si>
  <si>
    <t>Se contempla la adquisición de equipos (Cámara de flujo laminar, maquinas de desinfección, bomba peristáltica, entre otros ) para la operación del Laboratorio de Biotecnología Vegetal , cuyo propósito se enfoca en la producción de meristemos y plántulas in vitro por un periodo de doce (12) meses. No se presenta incremento frente a los recursos solicitados en la vigencia anterior.</t>
  </si>
  <si>
    <t xml:space="preserve">Se requiere la adquisición de un invernadero para la propagación de mini tubérculos de las variedades de interés del proyecto esto debe incluir (instalación, transporte y sus diferentes equipos y partes) para ejecutar los procesos de organización de la unidad productiva a una mayor escala. Con un incremento del 83,3% debido a la compra de un invernadero adicional de hasta 2500 m2 para la propagación de material vegetal. </t>
  </si>
  <si>
    <t>Se requiere la compra de 200 canastillas para el proceso de selección y almacenamiento del material vegetal, producto de los campos de multiplicación del proyecto. Presenta un incremento del 100% debido a que no se tenia este rubro en la vigencia anterior.</t>
  </si>
  <si>
    <t>Se requiere la compra de 200 estibas para el proceso de almacenamiento del material vegetal, producto de los campos de multiplicación del proyecto. Presenta un incremento del 100% debido a que no se tenia este rubro en la vigencia anterior.</t>
  </si>
  <si>
    <t xml:space="preserve">Se requiere la compra de papelería del proyecto por valor de $218.000 mensuales. Las compras del FNFP están enmarcadas dentro de los lineamientos del procedimiento interno FNFP-P-GA-05 Contratación de Bienes y Servicios. Este rubro presenta un incremento del 45,33% debido al inicio de actividades en el área de propagación. </t>
  </si>
  <si>
    <t xml:space="preserve">Insumos </t>
  </si>
  <si>
    <t xml:space="preserve">Se requiere la compra de los insumos de laboratorio necesarios para la propagación de los meristemos durante la vigencia 2024, tales como dextrosa papa agar, elementos de bioseguridad, hipoclorito, suplementos para medio específicos de cultivo, reactivos de producción de meristemos entre otros. Tiene una disminución del 33,3% debido a que se requieren menores cantidades que la vigencia anterior. </t>
  </si>
  <si>
    <t>Se requiere la compra de insumos agrícolas para el mantenimiento de las plantas de propagación como: fertilizantes edáficos para solución, productos de síntesis química para el control de plagas y enfermedades, reguladores fisiológicos, sustratos de multiplicación de material vegetal, bandejas de propagación, material para multiplicación y sensores de medición necesarios en la producción. Este rubro incrementa en 137,04% debido a la necesidad de los insumos que requiere el nuevo invernadero el cual cuenta con mayor área productiva y la devolución realizada en la vigencia 2023.</t>
  </si>
  <si>
    <t>Se requiere para la vigencia 2024 la compra de 1 Kit de elementos de identificación para el equipo del proyecto, conformado por: 1 chaqueta, 1 camisa, 1 polo y 1 gorra. Se presenta un incremento del 100% teniendo en cuenta que esta actividad no se tenia contemplada en la vigencia anterior.</t>
  </si>
  <si>
    <t>Se contemplan los costos y gastos inherentes a labores de mantenimiento de unidades, equipos, máquinas, estructuras, herramientas e instrumentos tanto de laboratorio como de invernadero. Se presenta un incremento del 100% teniendo en cuenta que esta actividad no se tenia contemplada en la vigencia anterior.</t>
  </si>
  <si>
    <t>Análisis de virus y patógenos normatividad ICA</t>
  </si>
  <si>
    <t xml:space="preserve">Se requiere la compra de 20 pruebas de virus y patogenos de la limpieza de material vegetal, de acuerdo con la resolución del Intituto Colombiano Agropecuarios ICA, para la producción de semillas certificada Elites y Super elites. Este rubro presenta un incremento del 316,7 % debido al número de pruebas de categorias a propagar y certificar por el ICA.  </t>
  </si>
  <si>
    <t xml:space="preserve">Bultos de Semilla </t>
  </si>
  <si>
    <t>Se contempla la adquisición de hasta 25.000 bultos de semilla certificada para impactar a 1.250 productores de papa aportantes al FNFP. Este rubro contempla transporte y logística de entrega. Presenta un incremento del 34,5% debido a que se aumentó el número de productores beneficiados pasando de 750 a 1.250.</t>
  </si>
  <si>
    <t>Licencia Office 365</t>
  </si>
  <si>
    <t xml:space="preserve">Se requiere la renovación  de licencia de Office para equipos Apple y adquisición de licencia para el director de mercadeo y creativa de marcaque contengan: Versiones de escritorio de las aplicaciones de Office con características premium en las Microsoft Word, Microsoft Excel, Microsoft Power Point, Microsoft Teams, Microsoft Outlook, Microsoft One Drive, Share Point, Microsoft Exchange. Para el desarrollo de presentaciónes, cartas, trabajos numéricos y video conferencias, entre otras actividades. Se presenta una disminución del 6,76%, correspondiente a la estandarización del presupuesto destinado a este rubro para todo el FNFP. </t>
  </si>
  <si>
    <t>Memoria RAM de 16 GB para MAC</t>
  </si>
  <si>
    <t xml:space="preserve">Se requiere la compra de Memoria RAM de 16 GB para el equipo de cómputo del Director de la campaña de consumo dado que este es un equipo modelo 2019 y requiere una repotencialización para un adecuado funcionamiento frente a tareas que demanden capacidad de procesamiento visual. Esta compra, presenta un incremento del 100% dado que no se contempló esta compra en la vigencia anterior.  </t>
  </si>
  <si>
    <t>Disco estado sólido 1TB para MAC</t>
  </si>
  <si>
    <t xml:space="preserve">Compra de disco de estado sólido 1TB para MAC  para el equipo de cómputo del Director de la campaña de consumo dado que este es un equipo modelo 2019 y requiere una repotencialización para un adecuado funcionamiento frente a tareas que demanden velocidad del equipo. Esta compra, presenta un incremento del 100% pues no estaba contemplada para la vigencia anterior. </t>
  </si>
  <si>
    <t>Se requiere compra de Cuentas Gmail corporativa por las siguientes ventajas: 
* Plataforma y Servidor de Gmail, se utiliza desde cualquier parte entre Móviles y PC, sin perder Sincronización. 
* Capacidad de almacenamiento de 2T, en correos, eso equivale a guardar información por lo menos de 5 años. Cuando se llene, se descarga a un archivo local y no pierde histórico. 
* Transferencia de archivos de gran capacidad.
* Integración de Chat entre todas cuentas asociadas. 
* Calendario sincronizado en todos los dispositivos que se encuentre asociada la cuenta. 
* Correos instantáneos. 
* Soporte con Google ante cualquier emergencia. 
* Seguridad de la información. 
* Videoconferencias con Meet, asociado a la cuenta corporativa. 
* Google Forms, Formulario en la web para utilización de encuestas y medición. 
* Dominio Fedepapa.
* Google Drive corporativo: Comparte información entre las cuentas.
Las compras del FNFP están enmarcadas dentro de los lineamientos del procedimiento interno FNFP-P-GA-05 Contratación de Bienes y Servicios. Se presenta un incremento del 17,32% correspondiente a la estandarización del presupuesto destinado a este rubro con respecto a la tasa del dolar.</t>
  </si>
  <si>
    <t xml:space="preserve">Se requiere la compra anual de 1 licencia de la Suite de Adobe, las cual permite el acceso a todos los programas necesarios para creación y edición de contenido multimedia. Se presenta un decrecimiento del 8,33% dado el ajuste y estandarización de este rubro previas cotizaciones realizadas. </t>
  </si>
  <si>
    <t>UPS 120 voltios</t>
  </si>
  <si>
    <t>UPS</t>
  </si>
  <si>
    <t xml:space="preserve">Se requiere la compra de una UPS para brindar seguridad eléctrica y un sistema de alimentación ininterrumpida para los equipos de cómputo que están al servicio de la Campaña de Consumo. Se presenta un incremento del 100%, pues esta compra no estaba contemplada para la vigencia anterior. </t>
  </si>
  <si>
    <t>Se requiere la compra de papelería, para las distintas actividades administrativas y creativas tocantes a la Campaña de Consumo. Este rubro presenta un decrecimiento del 16,30% correspondiente la proyección de optimización presupuestal.</t>
  </si>
  <si>
    <t>Elementos de identificación en campo</t>
  </si>
  <si>
    <t>Se requiere la compra de elementos de identificación en campo para el personal del proyecto, que permita la identificación en los diferentes escenarios de divulgación que se planeen para el año 2024, están incluidos elementos de identificación para el director de campaña y el creativo de marca. Este kit está compuesto por una chaqueta y una camisa. Este rubro presenta un incremento del 74,01% correspondiente a la estandarización del presupuesto destinado a este rubro.</t>
  </si>
  <si>
    <t>Mantenimiento equipos MAC/Windows y mantenimiento y/o repuestos de impresora</t>
  </si>
  <si>
    <t xml:space="preserve">Se requiere el servicio de mantenimiento a los equipos Mac del proyecto como una medida para mitigar el riesgo de posibles daños a largo plazo, ya que al tener actualizaciones automáticas la compatibilidad de los demás programas puede verse afectada. De igual manera, se requiere el servicio de mantenimiento y la compra de repuestos de la impresora general por el volumen de los impresos originados desde el área tales como convocatorias, soportes de gestión, procedimientos administrativos, informes mensuales, trimestrales, semestrales y anuales) de las agencias. Por ello se presenta un incremento del 9,33%. </t>
  </si>
  <si>
    <t xml:space="preserve">Se contempla la compra de un Kit de limpieza de equipos para el adecuado cuidado de los mismos. Se presenta un incremento del  9% correspondiente al IPC proyectado. </t>
  </si>
  <si>
    <t>Compra del  pago anual de la póliza de seguro a todos los activos fijos de este proyecto y del FNFP en general, se presenta un incremento del 9% correspondiente al IPC proyectado.</t>
  </si>
  <si>
    <t>Compra de medios de comunicación masivos a través de la contratación de una central de medios. Entendiendo que es un tipo de publicidad más costosa en cuanto al alcance generado en la población colombiana, buscando ser más eficientes en el uso del recurso y enfocados en la segmentación de públicos específicos de la Campaña de Consumo se contempla una disminución del 53% debido a una redistribución presupuestal para fortalecer la presencia digital y marketing relacional como canales equivalentes en relevancia, siguiendo las recomendaciones del plan estratégico vigente.</t>
  </si>
  <si>
    <t>Compra de otros medios de comunicación que se encuentren fuera del alcance de la central de medios que permita aumentar el alcance de la comunicación realizada a otros tipos de audiencias y aprovechar situaciones de mercado que se presenten en el transcurso del año 2024. Presenta un incremento del 9% contemplando el IPC proyectado para la siguiente vigencia.</t>
  </si>
  <si>
    <t>Producción de contenido publicitario con contenidos como (comerciales, superimposiciones, cuñas, etc.) que será usado en los medios masivos de comunicación, como televisión, radio y sus respectivas alternativas on line, con sus correspondientes derechos de uso. Presenta un incremento del 41,65%,  debido a que se contempla  el IPC del 9% proyectado para el 2024 y  la distribución presupuestal que busca fortalecer los contenidos para medios masivos de la campaña de consumo.</t>
  </si>
  <si>
    <t>Compra del servicio de activaciones BTL en pro de la continuidad de talleres "La Escuela de la Papa", y la presencia del FNFP en eventos gastronómicos y eventos deportivos donde se fortalezca la información para incentivar el consumo de la papa a través de acciones relacionales relevantes, divulgación sobre variedades de papas y dinámicas atractivas para los públicos. Se presenta un incremento del 65% debido al  IPC proyectado para 2024 y la distribución presupuestal que busca fortalecer este canal de impacto publicitario, siguiendo las recomendaciones del plan estratégico vigente.</t>
  </si>
  <si>
    <t xml:space="preserve">Compra de servicio de estrategia creativa, digital y su ejecución, a través de la contratación de una agencia digital que permita dar continuidad a la de campaña "Somos el país más buena papa del mundo" en el ecosistema digital  @preparalapapa. Se continua con esta actividad debido a que ha tenido grandes resultados con evidentes de impactos que permiten llegarle al público objetivo de la Campaña de Consumo de una manera directa y eficiente a través de los distintos formatos. Se presenta un incremento del 54,80% debido al  IPC proyectado para 2024 del 9% y la distribución presupuestal que busca fortalecer este canal de impacto publicitario. </t>
  </si>
  <si>
    <t>Pauta Digital</t>
  </si>
  <si>
    <t>Contratación de pauta digital por medio de una agencia que busca fortalecer los activos digitales de la Campaña, los cuales, durante la vigencia 2023 presentaron un crecimiento orgánico exponencial, y que para la vigencia 2024 requiere ser sostenido por medio de la pauta segmentada y específica en el tiempo. Esta pauta tiene el objetivo de llegar de manera asertiva con mensajes específicos a los públicos objetivos propios, para los cuáles el único camino es el apoyo en anuncios pagos. Este rubro presenta un incremento del 100% pues no estaba contemplado en la vigencia anterior.</t>
  </si>
  <si>
    <t xml:space="preserve">Desarrollo de  producción de contenido específicamente diseñado para canales digitales y/o piezas audiovisuales para actualización y fortalecimiento del ecosistema de @preparalapapa para incrementar la cantidad de contenido que se puede difundir en las distintas redes sociales, canales virtuales y pagina web. Se presenta un incremento del 294,71% contemplando el IPC proyectado del 9% para el 2024 y la distribución presupuestal que busca fortalecer este canal de impacto publicitario. </t>
  </si>
  <si>
    <t>Compra de servicios y producción de contenido hecho por influenciadores digitales, mediante la contratación de una agencia digital. Se da continuidad a la creación de este tipo de contenido, dado que se convierte en un componente clave por la particularidad de sus creadores, alcance y capacidad de convencimiento en los decisores de compra, que en este caso son los consumidores finales. Se presenta un incremento del 77% contemplando el IPC del 9% proyectado y la redistribución presupuestal que busca fortalecer este canal de impacto publicitario.</t>
  </si>
  <si>
    <t xml:space="preserve">Renovación del hosting para la vigencia del año 2024-2025, este se requiere para el funcionamiento en la red de www.preparalapapa.com. Presenta un decrecimiento del 27,33% contemplando la renovación de los activos web que se generó en el 2023 como un paquete que incluía la renovación del hosting, dominio y certificado SSL de la Campaña de Consumo y previendo el comportamiento del mercado para la vigencia 2024.  </t>
  </si>
  <si>
    <t xml:space="preserve">Renovación del dominio para la vigencia del año 2024-2025,  este se requiere para el funcionamiento en la red de www.preparalapapa.com.  Presenta un incremento del 1042,98% contemplando la renovación de los activos web que se generó en el 2023 como un paquete que incluía la renovación del hosting, dominio y certificado SSL de la Campaña de Consumo y previendo el comportamiento del mercado para la vigencia 2024.  </t>
  </si>
  <si>
    <t xml:space="preserve">Renovación del Certificado de seguridad SSL para la vigencia del año 2024-2025 este se requiere para el funcionamiento en la red de www.preparalapapa.com. Presenta un incremento del 100% contemplando la renovación de los activos web que se generó en el 2023 como un paquete que incluía la renovación del hosting, dominio y certificado SSL de la Campaña de Consumo y previendo el comportamiento del mercado para la vigencia 2024.  </t>
  </si>
  <si>
    <t xml:space="preserve">En pro de la mejora constante, la escucha activa de las audiencias y el fortalecimiento de estrategias de comunicación, se realizará una investigación de mercados cuantitativa-cualitativa que permita medir y conocer de forma objetiva la percepción de compra y consumo del grupo objetivo de la Campaña de promoción al Consumo de Papa vigente, frente a la papa como carbohidrato en la alimentación de los hogares colombianos, en la categoría de verduras, hortalizas y derivados, la actualidad de la salud de marca y las variables de comunicación y producto. La forma en que el valor de inversión para este desarrollo se determina, consiste en la conjugación del precio del estudio de percepción desarrollado en la vigencia inmediatamente anterior, traído al valor presente, teniendo en cuenta el IPC proyectado. Este rubro presenta un incremento del 9,01% contemplando el IPC proyectado para el 2024, partiendo del valor total del contrato vigente en el 2023 para la realización de este estudio. </t>
  </si>
  <si>
    <t>Se hace necesaria la adquisición de un nuevo ordenador para el analista del área económica. En este sentido, el departamento de sistemas recomienda un equipo con especificaciones que excluyen la categoría de consumo, lo que se traduce en una mayor durabilidad, robustez y resistencia del equipo. Las especificaciones sugeridas incluyen:
Un ordenador corporativo con una pantalla de 14" o 15.5", diseñado para resistir los desplazamientos.
Un disco duro de 500 GB o 1TB en estado sólido para un almacenamiento eficiente.
Memoria RAM de 8 o 16 GB Optane para un rendimiento óptimo.
Una batería de larga duración.
Se destaca que el costo de este equipo representa una reducción del 22,90% en comparación con las especificaciones requeridas en el periodo anterior, dado que no requiere las necesidades de procesamiento de estadísticas que los otros cargos. Es importante subrayar que las adquisiciones realizadas por el FNFP se ajustan a los procedimientos internos establecidos en el documento FNFP-P-GA-05 de Contratación de Bienes y Servicios.</t>
  </si>
  <si>
    <t>Puesto de trabajo</t>
  </si>
  <si>
    <t>1 Puesto de trabajo</t>
  </si>
  <si>
    <t>Se requiere la compra de un puesto de trabajo para el analista del área económica, debido a que este es un nuevo cargo. Se presenta un incremento del 100% teniendo en cuenta que el cargo del Analista del Área Económica no se tenía contemplado en la vigencia anterior, por ende, los recursos asociados para la realización de este cargo son nuevos dentro del presupuesto del año 2024.</t>
  </si>
  <si>
    <t>Es necesario adquirir una licencia de Windows Professional para el ordenador utilizado por el analista del área económica. Se prevé que esta licencia tenga el mismo costo que en el periodo anterior.</t>
  </si>
  <si>
    <t>Licencia vitalicia office</t>
  </si>
  <si>
    <t>Es necesario adquirir una licencia de Microsoft Office para el ordenador utilizado por el analista del área económica. Se prevé que esta licencia tenga el mismo costo que en el periodo anterior. Se presenta un incremento del 100% teniendo en cuenta que el cargo del Analista del Área Económica no se tenía contemplado en la vigencia anterior, por ende, los recursos asociados para la realización de este cargo son nuevos dentro del presupuesto del año 2024.</t>
  </si>
  <si>
    <t>Se requiere la renovación de la licencia del software estadístico Stata, la versión con la que cuenta el área es la 18 y se adquirió en 2023. Esta licencia se renueva de manera anual. Este rubro se incrementa al 110,68%, contemplando una TRM de $5000 y el proceso de actualización del Software.</t>
  </si>
  <si>
    <t xml:space="preserve">Es esencial proceder con la actualización de la licencia del software ArcGIS debido a la reciente actualización que incorpora su componente ECDTS. Esta actualización conlleva la necesidad de mantener vigente la licencia del software y adquirir créditos adicionales para habilitar la publicación en línea de diversos archivos shape. Es relevante destacar que esta partida presupuestaria se incrementa en un 116,81% en comparación con la vigencia anterior. Esto se debe a la transición realizada desde la versión de escritorio a la versión en línea en la vigencia pasada. </t>
  </si>
  <si>
    <t>Licencia de office anual Power BI, Azure y/o MySQL</t>
  </si>
  <si>
    <t>Se justifica la necesidad de adquirir anualmente la licencia de Office que incluye Power BI, así como las licencias de Azure y/o MySQL. Estas herramientas son esenciales para la generación de información económica crítica para nuestras operaciones. Es importante destacar que este presupuesto  presenta un  incremento del 43,33% con respecto al periodo anterior debido a la adquisicion de una licencia adicional y el incremento del 9% del IPC proyectado . Todas las adquisiciones realizadas por el FNFP se ajustan rigurosamente a los lineamientos establecidos en el procedimiento interno FNFP-P-GA-05 de Contratación de Bienes y Servicios.</t>
  </si>
  <si>
    <t xml:space="preserve">Gestor de árboles (lucid o similar) </t>
  </si>
  <si>
    <t>Se requiere la compra de la licencia de una herramienta de diagramación basada en la web como Lucidchard u otra similar con las mismas especificaciones y funciones que permitan a los usuarios trabajar, crear y organizar en tiempo real diagramas de flujo, organigramas, esquemas de sitios web, diseños UML, mapas mentales, y muchos otros tipos de diagramas. Se presenta un incremento del 100% teniendo en cuenta que este tipo de herramientas no se tenían contempladas en la vigencia anterior.</t>
  </si>
  <si>
    <t>Se requiere la compra de 5 licencias de antivirus para los equipos del área, con un incremento del 36,25% debido al incremento de un equipo y el del IPC proyectado del 9%. Las compras del FNFP están enmarcadas dentro de los lineamientos del procedimiento interno FNFP-P-GA-05 Contratación de Bienes y Servicios.</t>
  </si>
  <si>
    <t xml:space="preserve">Se requiere la compra de una licencia anual de la plataforma Legis Comex con el fin de tener acceso a diferentes herramientas de inteligencia de negocios y estadísticas de comercio que le permitirán al área robustecer su funcionamiento. Se presenta un incremento del 31,62% teniendo como base los incrementos reportados por el proveedor. </t>
  </si>
  <si>
    <t>Se requiere compra de Cuentas Gmail corporativa por las siguientes ventajas: 
* Plataforma y Servidor de Gmail, se utiliza desde cualquier parte entre Móviles y PC, sin perder Sincronización. 
* Capacidad de almacenamiento de 1T, en correos, eso equivale a guardar información por lo menos de 5 años. Cuando se llene, se descarga a un archivo local y No pierde Histórico. 
* Transferencia de archivos de gran capacidad. Actualmente Outlook sólo permite enviar un correo de máximo tamaño de 20 MB, y esto genera represamiento en la cuenta, se demora en ser enviado bastante tiempo. 
* Integración de Chat entre todas cuentas asociadas. 
* Calendario sincronizado en todos los dispositivos que se encuentre asociada la cuenta. 
* Correos instantáneos. 
* Soporte con Google ante cualquier emergencia. 
* Seguridad de la información. 
* Videoconferencias con Meet, asociado a la cuenta corporativa. 
* Google Forms, Formulario en la web para utilización de encuestas y medición. 
* Dominio Fedepapa 
* Google Drive corporativo: Comparte información entre las cuentas.
Las compras del FNFP están enmarcadas dentro de los lineamientos del procedimiento interno FNFP-P-GA-05 Contratación de Bienes y Servicios. El incremento del 55,45% corresponde a una tasa de depreciación del peso frente al dólar (proyectada en $5.000).</t>
  </si>
  <si>
    <t>Para el año 2024, es necesario adquirir un total de 5 kits de elementos de identificación en campo para el equipo de trabajo; el cual consta de una (01) chaqueta, una (01) camisa, un (01) polo y una (01) gorra. Se presenta un incremento del 117,16%, correspondiente a la estandarización del presupuesto destinado a la compra del kit, el incremento del 9% correspondiente al IPC proyectado y la inclusión del analista del área en la solicitud de estos kits.</t>
  </si>
  <si>
    <t>Se requiere realizar el mantenimiento de los equipos del área de esta manera se solicita el kit para que el área de sistemas pueda realizar la actividad de mantenimiento. Este rubro presenta el incremento correspondiente al IPC proyectado del 9%. Las compras del FNFP están enmarcadas dentro de los lineamientos del procedimiento interno FNFP-P-GA-05 Contratación de Bienes y Servicios.</t>
  </si>
  <si>
    <t xml:space="preserve">Se requiere el pago anual de la póliza de seguro a todos los activos fijos de este proyecto y del FNFP en general, se presenta un incremento del 9% correspondiente al IPC proyectado. </t>
  </si>
  <si>
    <t xml:space="preserve">Se propone seguir con el estudio de consumo continuo mediante una metodología de medición mensual que proporcione información detallada sobre los patrones y hábitos de consumo a nivel nacional. Se presenta un incremento porcentual del 16,45%, el cual se compone del incremento del IPC proyectado del 9% más un incremento adicional de 6 puntos porcentuales en comparación con estudios similares en la vigencia anterior y para la vigencia 2024 se contempla la contratación desde el mes de enero ya que para la vigencia 2023 se contrato a partir del mes de febrero. </t>
  </si>
  <si>
    <t>Estudio diseño de estrategias para el mejoramiento del desempeño ambiental de la cadena de la papa en Colombia.</t>
  </si>
  <si>
    <t>Se requiere la contratación de este estudio con el fin de contribuir al fortalecimiento de la cadena agroalimentaria de la papa a través de la implementación de estrategias que promuevan la sostenibilidad ambiental y el uso responsable de recursos en el sector papa. Este rubro proviene del plan de acción del Plan de Ordenamiento Productivo y de lo identificado en territorio a través de las mesas de concertación. Se presenta un incremento porcentual general del 100%, teniendo en cuenta como base los recursos de estudios previos solicitados en el 2023. De esta manera, teniendo en cuenta el 2023 el incremento porcentual es del del 15%, el cual se compone del incremento del IPC proyectado del 9% más un incremento adicional de 6 puntos porcentuales en comparación con estudios similares en la vigencia anterior.</t>
  </si>
  <si>
    <t>Estudio  de caracterización de tecnologías y diseño de estrategia logística para la optimización del subsector papa en Colombia.</t>
  </si>
  <si>
    <t>Se requiere la contratación de un estudio que permita caracterizar la capacidad instalada de tecnologías relevantes en el proceso de producción, almacenamiento y procesamiento de papa; evaluar la eficiencia y disponibilidad de las tecnologías actuales y diseñar una estrategia logística integral que optimice el transporte y la distribución de la papa, considerando los recursos tecnológicos disponibles; inicialmente se contempla una exploración para el altiplano cundiboyacense. Se presenta un incremento porcentual general del 100%, teniendo en cuenta como base los recursos de estudios previos solicitados en el 2023. De esta manera, teniendo en cuenta el 2023 el incremento porcentual es del del 15%, el cual se compone del incremento del IPC proyectado del 9% más un incremento adicional de 6 puntos porcentuales en comparación con estudios similares en la vigencia anterior.</t>
  </si>
  <si>
    <t xml:space="preserve">Estudio de competitividad de la industria de la papa procesada a partir de la aplicación de estrategias de inteligencia de mercados. </t>
  </si>
  <si>
    <t xml:space="preserve">Se requiere la contratación de un estudio que permita evaluar y mejorar la competitividad de la industria de la papa procesada en Colombia mediante la aplicación de estrategias de inteligencia de mercados para identificar oportunidades y desafíos. Se presenta un incremento porcentual general del 100%, teniendo en cuenta como base los recursos de estudios previos solicitados en el 2023. De esta manera, teniendo en cuenta el 2023 el incremento porcentual es del del 15%, el cual se compone del incremento del IPC proyectado del 9% más un incremento adicional de 6 puntos porcentuales en comparación con estudios similares en la vigencia anterior. </t>
  </si>
  <si>
    <t>Se requiere la implementación o adquisición de un software bibliográfico para la automatización de la información científica del observatorio, con módulos de catalogación ,inventarios ,informes, impresión de rótulos. El incremento del 15,38% en este rubro corresponde a una potencialización del software con el que actualmente cuenta el OCP (funciones básicas solo de consulta) Las compras del FNFP están enmarcadas dentro de los lineamientos del procedimiento interno FNFP-P-GA-05 Contratación de Bienes y Servicios.</t>
  </si>
  <si>
    <t xml:space="preserve">Compra anual de la licencia Suite de Adobe la cual viene con varios programas para creación y edición de contenido multimedia. Se proyecta un incremento del 32,33% debido a la estandarización del presupuesto del FNFP y el IPC proyectado del 9%. </t>
  </si>
  <si>
    <t xml:space="preserve">Se requiere la compra de Antivirus para la protección y buen funcionamiento de los equipos del área. Las compras del FNFP están enmarcadas dentro de los lineamientos del procedimiento interno FNFP-P-GA-05 Contratación de Bienes y Servicios. Se proyecta un incremento de acuerdo con el IPC proyectado del 9%. </t>
  </si>
  <si>
    <t xml:space="preserve">Este concepto presenta una disminución del 7,41% frente al 2023, ya que incorpora la licencia premium para todos los profesionales del área, de este modo las cuentas tienen un valor cada una de 13 USD por 12 meses a una TRM proyectada de $5.000. Adicionalmente, se pretende contar con drive en la nube para la administración de correos e información, optimizando procesos. </t>
  </si>
  <si>
    <t>Estabilizador</t>
  </si>
  <si>
    <t xml:space="preserve">Se requiere un estabilizador para equipo de transmisión live, con el fin de optimizar la captura de imágenes en campo y eventos de divulgación. Este rubro presenta un incremento del 100% debido a que no había sido contemplada esta compra en la vigencia pasada. </t>
  </si>
  <si>
    <t xml:space="preserve">Se requiere la compra de elementos de identificación en campo para el personal del proyecto que permita la identificación en los diferentes escenarios de divulgación que se planeen para el año 2024 Este kit contempla una chaqueta, una camisa y una camiseta polo. Este rubro presenta un incremento del 100,00% dado que no se contemplaba en la vigencia anterior. </t>
  </si>
  <si>
    <t>Se busca implementar acciones de mercadeo concretas en donde la divulgación en campo se haga con material de contacto, con el fin de continuar con el proceso de divulgación y entregar un mensaje mucho más tangible de recordación del FNFP. Durante la vigencia anterior se tenían contemplados dos rubros "Merchandising Recaudo" y "Merchandising Técnico"; por tanto se propone la unificación en un mismo rubro contemplando en cada uno un incremento del 9% correspondiente al IPC proyectado generando un incremento general del 202,68%.</t>
  </si>
  <si>
    <t xml:space="preserve">Implementar un plan de medios de 12 meses en los municipios y regiones productoras, implica el desarrollo de cuñas que permitan comunicar y hacer una divulgación en estos espacios, por ello es clave incluir esta acción en el proyecto en general. Se contempla intensificar las acciones del plan de medio en las regiones productoras por lo que se utiliza como base el valor del último referente contratado por el FNFP, proyectando así una variación del 21,21% debido a que se contemplan un mes de pauta adicional. </t>
  </si>
  <si>
    <t>La pauta digital se contempló para hacer acciones de sostenimiento trimestral en las redes sociales y en el posicionamiento de los proyectos a través del Observatorio Colombiano de la Papa. El incremento corresponde al mantenimiento del OCP, proyectándose en el 9%.</t>
  </si>
  <si>
    <t>El envío de SMS y WS masivos, se piensa con el fin de tener una comunicación eficiente en tiempo real y automatizar la comunicación con los públicos a los que queremos llegar. El rubro no presenta incremento.</t>
  </si>
  <si>
    <t xml:space="preserve">Se incluye este ítem dentro de la estrategia digital con el fin de tener una comunicación constante con los públicos a impactar, para esta vigencia se contempla un robustecimiento de la comunicación vía mailling en una plataforma que permite dirigir los mensajes a los usuarios mediante la creación de campañas de marketing personalizadas. Se proyecta un incremento de acuerdo con el IPC proyectado del 9%. </t>
  </si>
  <si>
    <t>Esta acción busca impactar a un segmento especializado de compra y venta de papa con el fin de llegar con el mensaje de recaudo y gestión técnica, a un nicho especifico, dicha acción comprende el alquiler de algunos espacios para aumentar el nivel de reconocimiento de FNFP. Se proyecta un incremento de acuerdo con el IPC proyectado del 9%.</t>
  </si>
  <si>
    <t xml:space="preserve">Promover un plan de divulgación dentro del FNFP que permita transmitir los resultados de los proyectos y la naturaleza de la cuota de fomento, además de divulgar en espacios de impacto los programas y proyectos con los que cuenta el FNFP. Se proyecta un incremento de acuerdo con el IPC proyectado del 9%. </t>
  </si>
  <si>
    <t>Mantenimiento equipos de computo, iPhone, dron, impresora general y/o sus repuestos</t>
  </si>
  <si>
    <t xml:space="preserve">Se requiere el servicio de mantenimiento para los equipos iPhone, dron, impresora y demás elementos del área como medida para mitigar el riesgo de posibles daños a largo plazo, ya que al tener actualizaciones automáticas la compatibilidad de los demás programas puede verse afectada. De igual manera, se requiere el servicio de mantenimiento y la compra de repuestos de la impresora general por el volumen de los impresos originados desde el área. Este rubro presenta un incremento del 100% debido a que no se habia contenplado en la vigencia anterior. </t>
  </si>
  <si>
    <t xml:space="preserve">Se requiere el pago anual de la póliza de seguro a todos los activos fijos de este proyecto y del FNFP, para esta vigencia se contempla la adquisición adicional de un seguro para el equipo para la transmisión live y captura de imágenes fotográficas y el dron, por lo que se prevé un incremento del 30,90% dado que son polizas o seguros separados uno para el celular y otro para los activos. </t>
  </si>
  <si>
    <t>Se requiere la compra del licenciamiento del equipo de cómputo del Profesional de Gestión Social. Las compras del FNFP están enmarcadas dentro de los lineamientos del procedimiento interno FNFP-P-GA-05 Contratación de Bienes y Servicios. En este rubro se presenta una disminución del 50,11% debido a que solo se hace necesario adquirir 1 licencia.</t>
  </si>
  <si>
    <t>Se requiere la compra del licenciamiento del equipo de cómputo del Profesional de Gestión Social. Las compras del FNFP están enmarcadas dentro de los lineamientos del procedimiento interno FNFP-P-GA-05 Contratación de Bienes y Servicios. En este rubro se presenta una disminución del 50% debido a que solo se hace necesario adquirir 1 licencia.</t>
  </si>
  <si>
    <t xml:space="preserve">Se requiere la compra de seis (6) licencias de Antivirus para la protección y buen funcionamiento de los equipos de cada integrante. Las compras del FNFP están enmarcadas dentro de los lineamientos del procedimiento interno FNFP-P-GA-05 Contratación de Bienes y Servicios. Presentandose un incremento del 20% correspondiente a la compra de una licencia adicional con respecto a la vigencia anterior. </t>
  </si>
  <si>
    <t>Se requiere compra de las cuentas Gmail corporativas para cada integrante del equipo por las siguientes ventajas: 
- Plataforma y Servidor de Gmail, se utiliza desde cualquier parte entre Móviles y PC, sin perder Sincronización. 
- Capacidad de almacenamiento de 30 GB, en correos, eso equivale a guardar información por lo menos de 5 años. Cuando se llene, se descarga a un archivo local y No pierde Histórico. 
- Transferencia de archivos de gran capacidad. Actualmente Outlook sólo permite enviar un correo de máximo tamaño de 20 MB, y esto genera represamiento en la cuenta, se demora en ser enviado bastante tiempo. 
- Integración de Chat entre todas cuentas asociadas. 
- Calendario sincronizado en todos los dispositivos que se encuentre asociada la cuenta. 
- Correos instantáneos. 
- Soporte con Google ante cualquier emergencia. 
- Seguridad de la información. 
- Videoconferencias con Meet, asociado a la cuenta corporativa. 
- Google Forms, Formulario en la web para utilización de encuestas y medición. 
- Dominio Fedepapa 
- Google Drive corporativo: Comparte información entre las cuentas.
Se prevé este monto teniendo en cuenta el valor de mercado para la fecha de US$12 mensuales por cuenta de Gmail y un incremento por IPC proyectado del 9%, y la adquisicion de una cuenta nueva para un nuevo profesional, lo que hace que esta variación se ubique en un aumento total de 157,61%</t>
  </si>
  <si>
    <t xml:space="preserve">Se hace necesaria la compra de un (1) videobeam teniendo en cuenta que las sesiones se realizan con herramientas ofimáticas y que estas se ejecutan en diferentes sitios sin que estos últimos cuenten con las mismas. Este rubro presenta una variación respecto a la vigencia anterior del 40,6%, teniendo en cuenta los costos segun estudio de mercado en grandes superficies. </t>
  </si>
  <si>
    <t xml:space="preserve">Se hace necesaria la compra de un (1) computador para el personal nuevo es decir el Profesional de Gestión Social. Las características principales de los equipos son:
* Equipo corporativo de 14” o 15”, resistente para trasladar
* Procesador Intel Core i5 o con características similares
* Disco duro de 500 GB o 1TB de Almacenamiento en estado Sólido
* Memoria RAM de 8 o 12 Gb Optane
* Durabilidad en la carga de Batería
Este rubro tiene una disminución del 38,01% respecto a la vigencia anterior, la variación se debe a la compra de 1 nuevo equipo de computo.  </t>
  </si>
  <si>
    <t>Se requiere la compra de un (1) equipo móvil con línea empresarial para el Profesional de Gestión Social, el costo del equipo contempla características mínimas de:
• Pantalla de 6,9” o superior
• Sistema operativo Android 10 o Superior
• Memoria RAM de 6 Gb o Superior
• Almacenamiento de 128 GB o Superior 
• Batería de 4000 mAh o Superior
• Cobertura 4.5G Actualizada
Estas características cubren el rendimiento de las aplicaciones, carga de archivos, almacenamiento y demás, brindando a los usuarios que su operación no se vea afectada y siempre contar con disponibilidad y contacto constante tanto con el fondo, la federación y el cliente externo. Las compras del FNFP están enmarcadas dentro de los lineamientos del procedimiento interno FNFP-P-GA-05 Contratación de Bienes y Servicios. Este rubro presenta una disminución del 19,99%  respecto a la vigencia anterior, porque solo se va a adquirir un equipo.</t>
  </si>
  <si>
    <t>Se requiere la compra de un puesto de trabajo para el Profesional de Gestión Social, debido a que este es un nuevo cargo, presentando un incremento del 7,05%.</t>
  </si>
  <si>
    <t xml:space="preserve">Se requiere la compra de papelería del proyecto por valor de $100.000 mensuales durante 12 meses. Las compras del FNFP están enmarcadas dentro de los lineamientos del procedimiento interno FNFP-P-GA-05 Contratación de Bienes y Servicios. Este rubro presenta disminución del 33,33% con respecto a la vigencia anterior debido a que se realizó una disminución general en este rubro para todo el FNFP. </t>
  </si>
  <si>
    <t>Eventos y encuentros comerciales</t>
  </si>
  <si>
    <t>Encuentros comerciales</t>
  </si>
  <si>
    <t>Se contempla la realización de tres (3) eventos y/o encuentros comerciales teniendo en cuenta la ampliación del proyecto y la cobertura geográfica de cada evento para todas las organizaciones participantes del país. En estos eventos se realizarán enrutamientos entre clientes y organizaciones para facilitar el cierre de negociaciones, teniendo la figura de ferias comerciales, distribución capilar o rueda de negocios, de ahí que el nombre de “Encuentros comerciales (rueda de negocios)” se cambie por “Eventos y encuentros comerciales”. Se presenta un incremento del 9% teniendo en cuenta el IPC proyectado.</t>
  </si>
  <si>
    <t xml:space="preserve">Se requiere realizar la compra de refrigerios para las sesiones de fortalecimiento en cada una de las organizaciones formales y grupos no formalizados. Este rubro tiene un incremento del 150% debido a la ampliación de los grupos participantes en el proyecto y en consecuencia las sesiones de intervención. </t>
  </si>
  <si>
    <t>Encuentro de Experiencias Asociativas</t>
  </si>
  <si>
    <t>Encuentro Nacional</t>
  </si>
  <si>
    <t xml:space="preserve">Se determinará la realización de un encuentro en que se demuestre las experiencias de cada organización participante a nivel nacional, por lo que es necesario un presupuesto que contemple tiquetes y viáticos para los líderes que estén fuera de los departamentos de Cundinamarca y Boyacá, así como viáticos y transporte terrestre para los líderes ubicados en los departamentos anteriormente mencionados. Asimismo, se contempla dentro del evento alquiler de espacios (si aplica), alimentación (refrigerios y almuerzos) y viáticos para invitados especiales. Esta actividad se da con el fin de tener un evento de clausura que permita mostrar los resultados del proyecto en cada organización, sirva de espacio de integración entra organizaciones a nivel nacional y como muestra del trabajo que desde el Fondo Nacional de Fomento de la Papa se está haciendo para fortalecer a los productores de papa colombianos. Este rubro presenta un incremento del 22,52% debido a la ampliación de los grupos participantes en el proyecto. </t>
  </si>
  <si>
    <t>Se requiere la compra de material publicitario físico y digital para las veinticinco (25) organizaciones que realizarán el proceso de fortalecimiento empresarial por parte del FNFP, gestión Invima y bromatológica y elementos para el cálculo de volumen, entre otros. Se tiene un incremento del 25% teniendo en cuenta un incremento proyectado del IPC del 9% y la ampliación de material para cinco organizaciones más.</t>
  </si>
  <si>
    <t>Para el año 2024, es necesario adquirir un total de 6 kits de elementos de identificación en campo para el equipo de trabajo; el cual consta de una (01) chaqueta, una (01) camisa, un (01) polo y una (01) gorra. Se presenta un incremento del 358,72%, correspondiente a la estandarización del presupuesto destinado a la compra del ítem, la entrega de un kit más completo con relación a la vigencia anterior, teniendo en cuenta las catividades de los profesionales en campo, un aumento del 9% correspondiente al IPC proyectado, así como, la inclusión del nuevo profesional del área en la solicitud de estos kits.</t>
  </si>
  <si>
    <t>Se requiere realizar el mantenimiento de los equipos del área de esta manera se solicita el kit para que el área de sistemas pueda realizar la actividad de mantenimiento. Este rubro presenta el incremento correspondiente al IPC proyectado 9%. Las compras del FNFP están enmarcadas dentro de los lineamientos del procedimiento interno FNFP-P-GA-05 Contratación de Bienes y Servicios.</t>
  </si>
  <si>
    <t>Se requiere el mantenimiento y/o compra de repuestos para los equipos de cómputo, así como para la impresora general. Este rubro presenta el incremento correspondiente al IPC proyectado del 9%. Las compras del FNFP están enmarcadas dentro de los lineamientos del procedimiento interno FNFP-P-GA-05 Contratación de Bienes y Servicios.</t>
  </si>
  <si>
    <t>Se requiere el pago anual de la póliza de seguro a todos los activos fijos de este proyecto y del FNFP en general, este rubro presenta el incremento correspondiente al 100% ya este rubro no fue contemplado en la vigencia anterior. Las compras del FNFP están enmarcadas dentro de los lineamientos del procedimiento interno FNFP-P-GA-05 Contratación de Bienes y Servicios.</t>
  </si>
  <si>
    <t>Se requiere la compra de Antivirus para la protección y buen funcionamiento del nuevo equipo de cómputo. Las compras del FNFP están enmarcadas dentro de los lineamientos del procedimiento interno FNFP-P-GA-05 Contratación de Bienes y Servicios. Decrece en un 18,25% con respecto al año anterior por estandarización de valores.</t>
  </si>
  <si>
    <t>Se requiere compra de Cuentas Gmail corporativa por las siguientes ventajas: 
* Plataforma y Servidor de Gmail, se utiliza desde cualquier parte entre Móviles y PC, sin perder Sincronización. 
* Capacidad de almacenamiento de 1T, en correos, eso equivale a guardar información por lo menos de 5 años. Cuando se llene, se descarga a un archivo local y No pierde Histórico. 
* Transferencia de archivos de gran capacidad. Actualmente Outlook sólo permite enviar un correo de máximo tamaño de 20 MB, y esto genera represamiento en la cuenta, se demora en ser enviado bastante tiempo. 
* Integración de Chat entre todas cuentas asociadas. 
* Calendario sincronizado en todos los dispositivos que se encuentre asociada la cuenta. 
* Soporte con Google ante cualquier emergencia. 
* Seguridad de la información. 
* Videoconferencias con Meet, asociado a la cuenta corporativa. 
* Google Forms, Formulario en la web para utilización de encuestas y medición. 
* Dominio Fedepapa 
* Google Drive corporativo: Comparte información entre las cuentas.
Las compras del FNFP están enmarcadas dentro de los lineamientos del procedimiento interno FNFP-P-GA-05 Contratación de Bienes y Servicios. Se prevé este monto teniendo en cuenta el valor de mercado para la fecha de US$12 mensual a una tasa de cambio de $5.000 por cuenta de Gmail, y un incremento por IPC proyectado del 9%, lo que hace que se aumente el rubro en el 64,57%.</t>
  </si>
  <si>
    <t xml:space="preserve">Se requiere contemplar la compra de materiales e insumos de papelería para la ejecución de las actividades y objetivos planteados, se realiza una disminucion general en los insumos a contemplar. Se prevé una disminución del 80% con respecto a la vigencia anterior. </t>
  </si>
  <si>
    <t>Se requiere adquirir los insumos necesarios para la realización de 1.000 material de divulgación y promocional. Este rubro no presenta variación.</t>
  </si>
  <si>
    <t>Para el año 2024, es necesario adquirir un total de 3 kits de elementos de identificación destinados al equipo de trabajo; el cual conta de una (01) chaqueta, una (01) camisa, un (01) polo y una (01) gorra. Se presenta un incremento del 100,0%, teniendo en cuenta que esta actividad no se contempló en la vigencia anterior, de igual manera los costos por kit se unificaron con un incremento del 9% correspondiente al IPC proyectado.</t>
  </si>
  <si>
    <t>Mantenimiento de equipos de computo, repuestos y mantenimiento impresora general</t>
  </si>
  <si>
    <t>Mantenimientos</t>
  </si>
  <si>
    <t>Se contempla el mantenimiento preventivo y correctivo de los equipos de computo del proyecto, dos equipos por semestre, así como el mantenimiento, insumos y repuestos para la impresora general. Se presenta un incremento del 100% teniendo en cuenta que esta actividad no estaba contemplada en la vigencia anterior.</t>
  </si>
  <si>
    <t>Se requiere el pago anual de la póliza de seguro a todos los activos fijos de este proyecto y del FNFP en general, se presenta un incremento del 100% teniendo en cuenta que esta actividad no se contempló en la vigencia anterior.</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</si>
</sst>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_-"/>
    <numFmt numFmtId="165" formatCode="_-* #,##0.00\ &quot;€&quot;_-;\-* #,##0.00\ &quot;€&quot;_-;_-* &quot;-&quot;??\ &quot;€&quot;_-;_-@_-"/>
    <numFmt numFmtId="166" formatCode="_-* #,##0.00\ _€_-;\-* #,##0.00\ _€_-;_-* &quot;-&quot;??\ _€_-;_-@_-"/>
    <numFmt numFmtId="167" formatCode="_(&quot;$&quot;\ * #,##0.00_);_(&quot;$&quot;\ * \(#,##0.00\);_(&quot;$&quot;\ * &quot;-&quot;??_);_(@_)"/>
    <numFmt numFmtId="168" formatCode="_ * #,##0.00_ ;_ * \-#,##0.00_ ;_ * &quot;-&quot;??_ ;_ @_ "/>
    <numFmt numFmtId="169" formatCode="_-&quot;$&quot;* #,##0_-;\-&quot;$&quot;* #,##0_-;_-&quot;$&quot;* &quot;-&quot;??_-;_-@_-"/>
    <numFmt numFmtId="170" formatCode="_ * #,##0_ ;_ * \-#,##0_ ;_ * &quot;-&quot;??_ ;_ @_ "/>
    <numFmt numFmtId="171" formatCode="[$$-240A]#,##0"/>
    <numFmt numFmtId="172" formatCode="_-* #,##0\ _€_-;\-* #,##0\ _€_-;_-* &quot;-&quot;??\ _€_-;_-@_-"/>
    <numFmt numFmtId="173" formatCode="_(* #,##0.00_);_(* \(#,##0.00\);_(* &quot;-&quot;??_);_(@_)"/>
    <numFmt numFmtId="174" formatCode="#,##0\ _€"/>
    <numFmt numFmtId="175" formatCode="[$$-240A]#,##0;\-[$$-240A]#,##0"/>
    <numFmt numFmtId="176" formatCode="_-* #,##0.00_-;\-* #,##0.00_-;_-* &quot;-&quot;_-;_-@_-"/>
    <numFmt numFmtId="177" formatCode="_-&quot;$&quot;* #,##0.0_-;\-&quot;$&quot;* #,##0.0_-;_-&quot;$&quot;* &quot;-&quot;??_-;_-@_-"/>
  </numFmts>
  <fonts count="59">
    <font>
      <sz val="11"/>
      <color theme="1"/>
      <name val="Calibri"/>
      <family val="2"/>
    </font>
    <font>
      <sz val="11"/>
      <color indexed="8"/>
      <name val="Calibri"/>
      <family val="2"/>
    </font>
    <font>
      <sz val="10"/>
      <name val="Arial"/>
      <family val="2"/>
    </font>
    <font>
      <b/>
      <sz val="12"/>
      <name val="Arial"/>
      <family val="2"/>
    </font>
    <font>
      <sz val="12"/>
      <name val="Arial"/>
      <family val="2"/>
    </font>
    <font>
      <b/>
      <sz val="12"/>
      <name val="Arial Narrow"/>
      <family val="2"/>
    </font>
    <font>
      <sz val="12"/>
      <name val="Arial Narrow"/>
      <family val="2"/>
    </font>
    <font>
      <sz val="10"/>
      <name val="MS Sans Serif"/>
      <family val="2"/>
    </font>
    <font>
      <sz val="11"/>
      <name val="Arial"/>
      <family val="2"/>
    </font>
    <font>
      <sz val="12"/>
      <color indexed="8"/>
      <name val="Arial"/>
      <family val="2"/>
    </font>
    <font>
      <b/>
      <sz val="11"/>
      <color indexed="8"/>
      <name val="Arial"/>
      <family val="2"/>
    </font>
    <font>
      <sz val="12"/>
      <color indexed="10"/>
      <name val="Arial Narrow"/>
      <family val="2"/>
    </font>
    <font>
      <b/>
      <sz val="12"/>
      <color indexed="8"/>
      <name val="Arial"/>
      <family val="2"/>
    </font>
    <font>
      <sz val="11"/>
      <color indexed="8"/>
      <name val="Arial"/>
      <family val="2"/>
    </font>
    <font>
      <b/>
      <sz val="14"/>
      <color indexed="9"/>
      <name val="Arial"/>
      <family val="2"/>
    </font>
    <font>
      <b/>
      <sz val="16"/>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Arial"/>
      <family val="2"/>
    </font>
    <font>
      <b/>
      <sz val="11"/>
      <color theme="1"/>
      <name val="Arial"/>
      <family val="2"/>
    </font>
    <font>
      <sz val="12"/>
      <color rgb="FFFF0000"/>
      <name val="Arial Narrow"/>
      <family val="2"/>
    </font>
    <font>
      <b/>
      <sz val="12"/>
      <color theme="1"/>
      <name val="Arial"/>
      <family val="2"/>
    </font>
    <font>
      <sz val="12"/>
      <color rgb="FF000000"/>
      <name val="Arial"/>
      <family val="2"/>
    </font>
    <font>
      <sz val="11"/>
      <color theme="1"/>
      <name val="Arial"/>
      <family val="2"/>
    </font>
    <font>
      <b/>
      <sz val="14"/>
      <color theme="0"/>
      <name val="Arial"/>
      <family val="2"/>
    </font>
    <font>
      <b/>
      <sz val="16"/>
      <color theme="1"/>
      <name val="Arial"/>
      <family val="2"/>
    </font>
    <font>
      <b/>
      <sz val="14"/>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3499799966812134"/>
        <bgColor indexed="64"/>
      </patternFill>
    </fill>
    <fill>
      <patternFill patternType="solid">
        <fgColor theme="0" tint="-0.4999699890613556"/>
        <bgColor indexed="64"/>
      </patternFill>
    </fill>
    <fill>
      <patternFill patternType="solid">
        <fgColor theme="0"/>
        <bgColor indexed="64"/>
      </patternFill>
    </fill>
    <fill>
      <patternFill patternType="solid">
        <fgColor theme="8" tint="-0.4999699890613556"/>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medium"/>
      <bottom style="hair"/>
    </border>
    <border>
      <left style="hair"/>
      <right style="medium"/>
      <top style="medium"/>
      <bottom style="hair"/>
    </border>
    <border>
      <left style="medium"/>
      <right style="medium"/>
      <top style="medium"/>
      <bottom style="hair"/>
    </border>
    <border>
      <left style="hair"/>
      <right style="hair"/>
      <top style="hair"/>
      <bottom style="medium"/>
    </border>
    <border>
      <left style="hair"/>
      <right style="medium"/>
      <top style="hair"/>
      <bottom style="medium"/>
    </border>
    <border>
      <left style="medium"/>
      <right style="medium"/>
      <top style="hair"/>
      <bottom style="medium"/>
    </border>
    <border>
      <left style="medium"/>
      <right style="hair"/>
      <top/>
      <bottom style="hair"/>
    </border>
    <border>
      <left style="hair"/>
      <right style="hair"/>
      <top/>
      <bottom style="hair"/>
    </border>
    <border>
      <left style="hair"/>
      <right style="medium"/>
      <top/>
      <bottom style="hair"/>
    </border>
    <border>
      <left style="medium"/>
      <right style="medium"/>
      <top/>
      <bottom style="hair"/>
    </border>
    <border>
      <left style="medium"/>
      <right style="hair"/>
      <top style="hair"/>
      <bottom style="hair"/>
    </border>
    <border>
      <left style="hair"/>
      <right style="hair"/>
      <top style="hair"/>
      <bottom style="hair"/>
    </border>
    <border>
      <left style="hair"/>
      <right style="medium"/>
      <top style="hair"/>
      <bottom style="hair"/>
    </border>
    <border>
      <left/>
      <right style="medium"/>
      <top style="hair"/>
      <bottom style="hair"/>
    </border>
    <border>
      <left style="medium"/>
      <right style="medium"/>
      <top style="hair"/>
      <bottom style="hair"/>
    </border>
    <border>
      <left style="medium"/>
      <right style="medium"/>
      <top style="hair"/>
      <bottom/>
    </border>
    <border>
      <left style="medium"/>
      <right style="hair"/>
      <top style="hair"/>
      <bottom/>
    </border>
    <border>
      <left style="hair"/>
      <right style="hair"/>
      <top style="hair"/>
      <botto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medium"/>
      <top style="medium"/>
      <bottom style="medium"/>
    </border>
    <border>
      <left style="medium"/>
      <right style="hair"/>
      <top style="medium"/>
      <bottom style="hair"/>
    </border>
    <border>
      <left style="medium"/>
      <right style="hair"/>
      <top style="hair"/>
      <bottom style="medium"/>
    </border>
    <border>
      <left style="thin"/>
      <right style="thin"/>
      <top style="thin"/>
      <bottom style="thin"/>
    </border>
    <border>
      <left style="thin"/>
      <right/>
      <top style="medium"/>
      <bottom style="medium"/>
    </border>
    <border>
      <left style="medium"/>
      <right style="medium"/>
      <top/>
      <bottom/>
    </border>
    <border>
      <left style="medium"/>
      <right style="thin"/>
      <top style="thin"/>
      <bottom/>
    </border>
    <border>
      <left style="medium"/>
      <right style="thin"/>
      <top style="thin"/>
      <bottom style="thin"/>
    </border>
    <border>
      <left style="thin"/>
      <right style="thin"/>
      <top/>
      <bottom style="medium"/>
    </border>
    <border>
      <left style="thin"/>
      <right style="medium"/>
      <top/>
      <bottom style="medium"/>
    </border>
    <border>
      <left style="thin"/>
      <right style="thin"/>
      <top style="medium"/>
      <bottom style="medium"/>
    </border>
    <border>
      <left style="medium"/>
      <right style="thin"/>
      <top/>
      <bottom style="medium"/>
    </border>
    <border>
      <left style="thin"/>
      <right style="thin"/>
      <top style="thin"/>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medium"/>
    </border>
    <border>
      <left/>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medium"/>
    </border>
    <border>
      <left/>
      <right style="thin"/>
      <top style="medium"/>
      <bottom/>
    </border>
    <border>
      <left style="thin"/>
      <right style="thin"/>
      <top/>
      <bottom style="thin"/>
    </border>
    <border>
      <left style="thin"/>
      <right style="medium"/>
      <top/>
      <bottom style="thin"/>
    </border>
    <border>
      <left/>
      <right style="medium"/>
      <top style="thin"/>
      <bottom style="thin"/>
    </border>
    <border>
      <left style="thin"/>
      <right/>
      <top style="thin"/>
      <bottom style="thin"/>
    </border>
    <border>
      <left style="thin"/>
      <right/>
      <top/>
      <bottom style="thin"/>
    </border>
    <border>
      <left style="medium"/>
      <right style="thin"/>
      <top/>
      <bottom style="thin"/>
    </border>
    <border>
      <left/>
      <right style="medium"/>
      <top/>
      <bottom style="thin"/>
    </border>
    <border>
      <left style="thin"/>
      <right/>
      <top style="medium"/>
      <bottom/>
    </border>
    <border>
      <left/>
      <right style="medium"/>
      <top style="medium"/>
      <bottom/>
    </border>
    <border>
      <left style="thin"/>
      <right style="thin"/>
      <top/>
      <bottom/>
    </border>
    <border>
      <left style="thin"/>
      <right/>
      <top style="thin"/>
      <bottom/>
    </border>
    <border>
      <left/>
      <right style="medium"/>
      <top style="thin"/>
      <bottom/>
    </border>
    <border>
      <left style="medium"/>
      <right style="thin"/>
      <top style="medium"/>
      <bottom style="thin"/>
    </border>
    <border>
      <left style="thin"/>
      <right style="medium"/>
      <top style="thin"/>
      <bottom style="thin"/>
    </border>
    <border>
      <left style="thin"/>
      <right style="medium"/>
      <top style="thin"/>
      <bottom/>
    </border>
    <border>
      <left style="thin"/>
      <right style="medium"/>
      <top style="medium"/>
      <bottom style="medium"/>
    </border>
    <border>
      <left/>
      <right style="medium"/>
      <top/>
      <bottom/>
    </border>
    <border>
      <left style="medium"/>
      <right/>
      <top style="medium"/>
      <bottom style="medium"/>
    </border>
    <border>
      <left/>
      <right/>
      <top style="medium"/>
      <bottom style="medium"/>
    </border>
    <border>
      <left style="medium"/>
      <right style="thin"/>
      <top style="thin"/>
      <bottom style="medium"/>
    </border>
    <border>
      <left style="medium"/>
      <right style="hair"/>
      <top style="medium"/>
      <bottom/>
    </border>
    <border>
      <left style="medium"/>
      <right style="hair"/>
      <top/>
      <bottom style="medium"/>
    </border>
    <border>
      <left style="thin"/>
      <right/>
      <top/>
      <bottom/>
    </border>
  </borders>
  <cellStyleXfs count="5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166"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8" fontId="2" fillId="0" borderId="0" applyFont="0" applyFill="0" applyBorder="0" applyAlignment="0" applyProtection="0"/>
    <xf numFmtId="17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0" fillId="0" borderId="0" applyFont="0" applyFill="0" applyBorder="0" applyAlignment="0" applyProtection="0"/>
    <xf numFmtId="168"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64" fontId="2"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43" fillId="31" borderId="0" applyNumberFormat="0" applyBorder="0" applyAlignment="0" applyProtection="0"/>
    <xf numFmtId="0" fontId="2" fillId="0" borderId="0">
      <alignment/>
      <protection/>
    </xf>
    <xf numFmtId="0" fontId="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306">
    <xf numFmtId="0" fontId="0" fillId="0" borderId="0" xfId="0" applyFont="1" applyAlignment="1">
      <alignment/>
    </xf>
    <xf numFmtId="166" fontId="50" fillId="0" borderId="0" xfId="47" applyFont="1" applyAlignment="1">
      <alignment/>
    </xf>
    <xf numFmtId="172" fontId="50" fillId="0" borderId="0" xfId="47" applyNumberFormat="1" applyFont="1" applyAlignment="1">
      <alignment/>
    </xf>
    <xf numFmtId="172" fontId="6" fillId="0" borderId="0" xfId="47" applyNumberFormat="1" applyFont="1" applyAlignment="1">
      <alignment/>
    </xf>
    <xf numFmtId="0" fontId="6" fillId="0" borderId="0" xfId="504" applyFont="1">
      <alignment/>
      <protection/>
    </xf>
    <xf numFmtId="0" fontId="5" fillId="0" borderId="0" xfId="504" applyFont="1" applyBorder="1" applyAlignment="1">
      <alignment horizontal="center"/>
      <protection/>
    </xf>
    <xf numFmtId="172" fontId="5" fillId="0" borderId="0" xfId="47" applyNumberFormat="1" applyFont="1" applyBorder="1" applyAlignment="1">
      <alignment horizontal="center"/>
    </xf>
    <xf numFmtId="172" fontId="5" fillId="0" borderId="10" xfId="47" applyNumberFormat="1" applyFont="1" applyFill="1" applyBorder="1" applyAlignment="1">
      <alignment horizontal="center" vertical="center"/>
    </xf>
    <xf numFmtId="172" fontId="5" fillId="0" borderId="11" xfId="47" applyNumberFormat="1" applyFont="1" applyFill="1" applyBorder="1" applyAlignment="1">
      <alignment horizontal="center" vertical="center"/>
    </xf>
    <xf numFmtId="10" fontId="5" fillId="0" borderId="12" xfId="513" applyNumberFormat="1" applyFont="1" applyFill="1" applyBorder="1" applyAlignment="1">
      <alignment horizontal="center" vertical="center"/>
    </xf>
    <xf numFmtId="172" fontId="5" fillId="0" borderId="13" xfId="47" applyNumberFormat="1" applyFont="1" applyFill="1" applyBorder="1" applyAlignment="1">
      <alignment horizontal="center" vertical="center" wrapText="1"/>
    </xf>
    <xf numFmtId="172" fontId="5" fillId="0" borderId="13" xfId="47" applyNumberFormat="1" applyFont="1" applyFill="1" applyBorder="1" applyAlignment="1">
      <alignment horizontal="center" vertical="center"/>
    </xf>
    <xf numFmtId="172" fontId="5" fillId="0" borderId="14" xfId="47" applyNumberFormat="1" applyFont="1" applyFill="1" applyBorder="1" applyAlignment="1">
      <alignment horizontal="center" vertical="center"/>
    </xf>
    <xf numFmtId="10" fontId="5" fillId="0" borderId="15" xfId="513" applyNumberFormat="1" applyFont="1" applyFill="1" applyBorder="1" applyAlignment="1">
      <alignment horizontal="center" vertical="center"/>
    </xf>
    <xf numFmtId="0" fontId="5" fillId="33" borderId="16" xfId="504" applyFont="1" applyFill="1" applyBorder="1" applyAlignment="1">
      <alignment/>
      <protection/>
    </xf>
    <xf numFmtId="172" fontId="5" fillId="33" borderId="17" xfId="47" applyNumberFormat="1" applyFont="1" applyFill="1" applyBorder="1" applyAlignment="1">
      <alignment/>
    </xf>
    <xf numFmtId="172" fontId="5" fillId="33" borderId="18" xfId="47" applyNumberFormat="1" applyFont="1" applyFill="1" applyBorder="1" applyAlignment="1">
      <alignment/>
    </xf>
    <xf numFmtId="172" fontId="5" fillId="33" borderId="19" xfId="47" applyNumberFormat="1" applyFont="1" applyFill="1" applyBorder="1" applyAlignment="1">
      <alignment/>
    </xf>
    <xf numFmtId="0" fontId="6" fillId="0" borderId="20" xfId="504" applyFont="1" applyBorder="1" applyAlignment="1">
      <alignment horizontal="left" indent="1"/>
      <protection/>
    </xf>
    <xf numFmtId="172" fontId="6" fillId="34" borderId="21" xfId="47" applyNumberFormat="1" applyFont="1" applyFill="1" applyBorder="1" applyAlignment="1">
      <alignment/>
    </xf>
    <xf numFmtId="172" fontId="6" fillId="0" borderId="22" xfId="47" applyNumberFormat="1" applyFont="1" applyBorder="1" applyAlignment="1">
      <alignment/>
    </xf>
    <xf numFmtId="172" fontId="6" fillId="0" borderId="23" xfId="47" applyNumberFormat="1" applyFont="1" applyFill="1" applyBorder="1" applyAlignment="1">
      <alignment/>
    </xf>
    <xf numFmtId="172" fontId="6" fillId="0" borderId="21" xfId="47" applyNumberFormat="1" applyFont="1" applyBorder="1" applyAlignment="1">
      <alignment/>
    </xf>
    <xf numFmtId="172" fontId="6" fillId="0" borderId="24" xfId="47" applyNumberFormat="1" applyFont="1" applyBorder="1" applyAlignment="1">
      <alignment/>
    </xf>
    <xf numFmtId="0" fontId="5" fillId="33" borderId="20" xfId="504" applyFont="1" applyFill="1" applyBorder="1" applyAlignment="1">
      <alignment/>
      <protection/>
    </xf>
    <xf numFmtId="172" fontId="5" fillId="33" borderId="21" xfId="47" applyNumberFormat="1" applyFont="1" applyFill="1" applyBorder="1" applyAlignment="1">
      <alignment/>
    </xf>
    <xf numFmtId="172" fontId="5" fillId="33" borderId="22" xfId="47" applyNumberFormat="1" applyFont="1" applyFill="1" applyBorder="1" applyAlignment="1">
      <alignment/>
    </xf>
    <xf numFmtId="172" fontId="5" fillId="33" borderId="24" xfId="47" applyNumberFormat="1" applyFont="1" applyFill="1" applyBorder="1" applyAlignment="1">
      <alignment/>
    </xf>
    <xf numFmtId="0" fontId="5" fillId="33" borderId="20" xfId="504" applyFont="1" applyFill="1" applyBorder="1" applyAlignment="1">
      <alignment horizontal="centerContinuous"/>
      <protection/>
    </xf>
    <xf numFmtId="0" fontId="5" fillId="33" borderId="20" xfId="504" applyFont="1" applyFill="1" applyBorder="1" applyAlignment="1">
      <alignment horizontal="left"/>
      <protection/>
    </xf>
    <xf numFmtId="0" fontId="5" fillId="33" borderId="20" xfId="504" applyFont="1" applyFill="1" applyBorder="1" applyAlignment="1">
      <alignment horizontal="left" indent="1"/>
      <protection/>
    </xf>
    <xf numFmtId="0" fontId="6" fillId="0" borderId="20" xfId="504" applyFont="1" applyBorder="1" applyAlignment="1">
      <alignment horizontal="left" indent="2"/>
      <protection/>
    </xf>
    <xf numFmtId="172" fontId="6" fillId="0" borderId="19" xfId="47" applyNumberFormat="1" applyFont="1" applyBorder="1" applyAlignment="1">
      <alignment/>
    </xf>
    <xf numFmtId="3" fontId="6" fillId="0" borderId="20" xfId="504" applyNumberFormat="1" applyFont="1" applyFill="1" applyBorder="1" applyAlignment="1">
      <alignment horizontal="left" vertical="justify" wrapText="1" indent="2"/>
      <protection/>
    </xf>
    <xf numFmtId="172" fontId="6" fillId="0" borderId="21" xfId="47" applyNumberFormat="1" applyFont="1" applyBorder="1" applyAlignment="1">
      <alignment/>
    </xf>
    <xf numFmtId="172" fontId="6" fillId="0" borderId="25" xfId="47" applyNumberFormat="1" applyFont="1" applyBorder="1" applyAlignment="1">
      <alignment/>
    </xf>
    <xf numFmtId="172" fontId="5" fillId="33" borderId="21" xfId="47" applyNumberFormat="1" applyFont="1" applyFill="1" applyBorder="1" applyAlignment="1">
      <alignment/>
    </xf>
    <xf numFmtId="172" fontId="5" fillId="33" borderId="24" xfId="47" applyNumberFormat="1" applyFont="1" applyFill="1" applyBorder="1" applyAlignment="1">
      <alignment/>
    </xf>
    <xf numFmtId="0" fontId="6" fillId="0" borderId="26" xfId="504" applyFont="1" applyBorder="1" applyAlignment="1">
      <alignment horizontal="left" indent="2"/>
      <protection/>
    </xf>
    <xf numFmtId="172" fontId="6" fillId="34" borderId="27" xfId="47" applyNumberFormat="1" applyFont="1" applyFill="1" applyBorder="1" applyAlignment="1">
      <alignment/>
    </xf>
    <xf numFmtId="0" fontId="5" fillId="33" borderId="28" xfId="504" applyFont="1" applyFill="1" applyBorder="1" applyAlignment="1">
      <alignment horizontal="left" indent="1"/>
      <protection/>
    </xf>
    <xf numFmtId="172" fontId="5" fillId="33" borderId="29" xfId="47" applyNumberFormat="1" applyFont="1" applyFill="1" applyBorder="1" applyAlignment="1">
      <alignment/>
    </xf>
    <xf numFmtId="172" fontId="5" fillId="33" borderId="30" xfId="47" applyNumberFormat="1" applyFont="1" applyFill="1" applyBorder="1" applyAlignment="1">
      <alignment/>
    </xf>
    <xf numFmtId="172" fontId="5" fillId="33" borderId="31" xfId="47" applyNumberFormat="1" applyFont="1" applyFill="1" applyBorder="1" applyAlignment="1">
      <alignment/>
    </xf>
    <xf numFmtId="0" fontId="6" fillId="0" borderId="16" xfId="504" applyFont="1" applyBorder="1" applyAlignment="1">
      <alignment horizontal="left" indent="2"/>
      <protection/>
    </xf>
    <xf numFmtId="172" fontId="6" fillId="0" borderId="17" xfId="47" applyNumberFormat="1" applyFont="1" applyBorder="1" applyAlignment="1">
      <alignment/>
    </xf>
    <xf numFmtId="172" fontId="6" fillId="0" borderId="18" xfId="47" applyNumberFormat="1" applyFont="1" applyBorder="1" applyAlignment="1">
      <alignment/>
    </xf>
    <xf numFmtId="171" fontId="51" fillId="0" borderId="0" xfId="0" applyNumberFormat="1" applyFont="1" applyFill="1" applyBorder="1" applyAlignment="1">
      <alignment/>
    </xf>
    <xf numFmtId="172" fontId="5" fillId="33" borderId="22" xfId="47" applyNumberFormat="1" applyFont="1" applyFill="1" applyBorder="1" applyAlignment="1">
      <alignment/>
    </xf>
    <xf numFmtId="172" fontId="6" fillId="0" borderId="22" xfId="47" applyNumberFormat="1" applyFont="1" applyBorder="1" applyAlignment="1">
      <alignment/>
    </xf>
    <xf numFmtId="172" fontId="6" fillId="0" borderId="19" xfId="47" applyNumberFormat="1" applyFont="1" applyBorder="1" applyAlignment="1">
      <alignment/>
    </xf>
    <xf numFmtId="172" fontId="6" fillId="0" borderId="24" xfId="47" applyNumberFormat="1" applyFont="1" applyBorder="1" applyAlignment="1">
      <alignment/>
    </xf>
    <xf numFmtId="172" fontId="52" fillId="0" borderId="0" xfId="47" applyNumberFormat="1" applyFont="1" applyAlignment="1">
      <alignment/>
    </xf>
    <xf numFmtId="172" fontId="6" fillId="0" borderId="25" xfId="47" applyNumberFormat="1" applyFont="1" applyBorder="1" applyAlignment="1">
      <alignment/>
    </xf>
    <xf numFmtId="3" fontId="6" fillId="0" borderId="20" xfId="504" applyNumberFormat="1" applyFont="1" applyBorder="1" applyAlignment="1">
      <alignment horizontal="left" vertical="justify" wrapText="1" indent="2"/>
      <protection/>
    </xf>
    <xf numFmtId="172" fontId="6" fillId="34" borderId="21" xfId="47" applyNumberFormat="1" applyFont="1" applyFill="1" applyBorder="1" applyAlignment="1">
      <alignment/>
    </xf>
    <xf numFmtId="0" fontId="5" fillId="33" borderId="20" xfId="504" applyFont="1" applyFill="1" applyBorder="1" applyAlignment="1">
      <alignment horizontal="left" indent="2"/>
      <protection/>
    </xf>
    <xf numFmtId="0" fontId="5" fillId="33" borderId="32" xfId="504" applyFont="1" applyFill="1" applyBorder="1">
      <alignment/>
      <protection/>
    </xf>
    <xf numFmtId="172" fontId="5" fillId="33" borderId="10" xfId="47" applyNumberFormat="1" applyFont="1" applyFill="1" applyBorder="1" applyAlignment="1">
      <alignment/>
    </xf>
    <xf numFmtId="172" fontId="5" fillId="33" borderId="11" xfId="47" applyNumberFormat="1" applyFont="1" applyFill="1" applyBorder="1" applyAlignment="1">
      <alignment/>
    </xf>
    <xf numFmtId="172" fontId="5" fillId="33" borderId="12" xfId="47" applyNumberFormat="1" applyFont="1" applyFill="1" applyBorder="1" applyAlignment="1">
      <alignment/>
    </xf>
    <xf numFmtId="0" fontId="5" fillId="33" borderId="20" xfId="504" applyFont="1" applyFill="1" applyBorder="1">
      <alignment/>
      <protection/>
    </xf>
    <xf numFmtId="0" fontId="5" fillId="33" borderId="33" xfId="504" applyFont="1" applyFill="1" applyBorder="1">
      <alignment/>
      <protection/>
    </xf>
    <xf numFmtId="172" fontId="5" fillId="33" borderId="13" xfId="47" applyNumberFormat="1" applyFont="1" applyFill="1" applyBorder="1" applyAlignment="1">
      <alignment/>
    </xf>
    <xf numFmtId="172" fontId="5" fillId="33" borderId="14" xfId="47" applyNumberFormat="1" applyFont="1" applyFill="1" applyBorder="1" applyAlignment="1">
      <alignment/>
    </xf>
    <xf numFmtId="172" fontId="5" fillId="33" borderId="15" xfId="47" applyNumberFormat="1" applyFont="1" applyFill="1" applyBorder="1" applyAlignment="1">
      <alignment/>
    </xf>
    <xf numFmtId="0" fontId="5" fillId="0" borderId="0" xfId="504" applyFont="1">
      <alignment/>
      <protection/>
    </xf>
    <xf numFmtId="0" fontId="52" fillId="0" borderId="0" xfId="504" applyFont="1">
      <alignment/>
      <protection/>
    </xf>
    <xf numFmtId="172" fontId="6" fillId="0" borderId="22" xfId="47" applyNumberFormat="1" applyFont="1" applyFill="1" applyBorder="1" applyAlignment="1">
      <alignment/>
    </xf>
    <xf numFmtId="172" fontId="6" fillId="0" borderId="24" xfId="47" applyNumberFormat="1" applyFont="1" applyFill="1" applyBorder="1" applyAlignment="1">
      <alignment/>
    </xf>
    <xf numFmtId="0" fontId="50" fillId="0" borderId="0" xfId="47" applyNumberFormat="1" applyFont="1" applyAlignment="1">
      <alignment/>
    </xf>
    <xf numFmtId="172" fontId="52" fillId="0" borderId="0" xfId="504" applyNumberFormat="1" applyFont="1">
      <alignment/>
      <protection/>
    </xf>
    <xf numFmtId="3" fontId="3" fillId="35" borderId="34" xfId="0" applyNumberFormat="1" applyFont="1" applyFill="1" applyBorder="1" applyAlignment="1">
      <alignment horizontal="center" vertical="center" wrapText="1"/>
    </xf>
    <xf numFmtId="0" fontId="53" fillId="36" borderId="35" xfId="0" applyFont="1" applyFill="1" applyBorder="1" applyAlignment="1">
      <alignment horizontal="center" vertical="center" wrapText="1"/>
    </xf>
    <xf numFmtId="10" fontId="5" fillId="33" borderId="19" xfId="513" applyNumberFormat="1" applyFont="1" applyFill="1" applyBorder="1" applyAlignment="1">
      <alignment horizontal="center"/>
    </xf>
    <xf numFmtId="10" fontId="6" fillId="0" borderId="23" xfId="513" applyNumberFormat="1" applyFont="1" applyFill="1" applyBorder="1" applyAlignment="1">
      <alignment horizontal="center"/>
    </xf>
    <xf numFmtId="10" fontId="6" fillId="0" borderId="24" xfId="513" applyNumberFormat="1" applyFont="1" applyBorder="1" applyAlignment="1">
      <alignment horizontal="center"/>
    </xf>
    <xf numFmtId="10" fontId="5" fillId="33" borderId="24" xfId="513" applyNumberFormat="1" applyFont="1" applyFill="1" applyBorder="1" applyAlignment="1">
      <alignment horizontal="center"/>
    </xf>
    <xf numFmtId="10" fontId="6" fillId="0" borderId="19" xfId="513" applyNumberFormat="1" applyFont="1" applyBorder="1" applyAlignment="1">
      <alignment horizontal="center"/>
    </xf>
    <xf numFmtId="10" fontId="6" fillId="0" borderId="25" xfId="513" applyNumberFormat="1" applyFont="1" applyBorder="1" applyAlignment="1">
      <alignment horizontal="center"/>
    </xf>
    <xf numFmtId="10" fontId="5" fillId="33" borderId="31" xfId="513" applyNumberFormat="1" applyFont="1" applyFill="1" applyBorder="1" applyAlignment="1">
      <alignment horizontal="center"/>
    </xf>
    <xf numFmtId="10" fontId="6" fillId="0" borderId="36" xfId="513" applyNumberFormat="1" applyFont="1" applyBorder="1" applyAlignment="1">
      <alignment horizontal="center"/>
    </xf>
    <xf numFmtId="10" fontId="5" fillId="33" borderId="12" xfId="513" applyNumberFormat="1" applyFont="1" applyFill="1" applyBorder="1" applyAlignment="1">
      <alignment horizontal="center"/>
    </xf>
    <xf numFmtId="10" fontId="5" fillId="33" borderId="15" xfId="513" applyNumberFormat="1" applyFont="1" applyFill="1" applyBorder="1" applyAlignment="1">
      <alignment horizontal="center"/>
    </xf>
    <xf numFmtId="10" fontId="6" fillId="0" borderId="0" xfId="513" applyNumberFormat="1" applyFont="1" applyAlignment="1">
      <alignment horizontal="center"/>
    </xf>
    <xf numFmtId="172" fontId="52" fillId="0" borderId="0" xfId="513" applyNumberFormat="1" applyFont="1" applyAlignment="1">
      <alignment horizontal="center"/>
    </xf>
    <xf numFmtId="10" fontId="52" fillId="0" borderId="0" xfId="47" applyNumberFormat="1" applyFont="1" applyAlignment="1">
      <alignment horizontal="center"/>
    </xf>
    <xf numFmtId="172" fontId="6" fillId="0" borderId="0" xfId="47" applyNumberFormat="1" applyFont="1" applyAlignment="1">
      <alignment horizontal="center"/>
    </xf>
    <xf numFmtId="172" fontId="52" fillId="0" borderId="0" xfId="47" applyNumberFormat="1" applyFont="1" applyAlignment="1">
      <alignment horizontal="center"/>
    </xf>
    <xf numFmtId="10" fontId="52" fillId="0" borderId="0" xfId="504" applyNumberFormat="1" applyFont="1" applyAlignment="1">
      <alignment horizontal="center"/>
      <protection/>
    </xf>
    <xf numFmtId="172" fontId="5" fillId="0" borderId="12" xfId="47" applyNumberFormat="1" applyFont="1" applyFill="1" applyBorder="1" applyAlignment="1">
      <alignment horizontal="center" vertical="center"/>
    </xf>
    <xf numFmtId="172" fontId="5" fillId="0" borderId="15" xfId="47" applyNumberFormat="1" applyFont="1" applyFill="1" applyBorder="1" applyAlignment="1">
      <alignment horizontal="center" vertical="center"/>
    </xf>
    <xf numFmtId="0" fontId="54" fillId="37" borderId="37" xfId="0" applyFont="1" applyFill="1" applyBorder="1" applyAlignment="1">
      <alignment horizontal="left" vertical="center" wrapText="1"/>
    </xf>
    <xf numFmtId="0" fontId="50" fillId="0" borderId="0" xfId="0" applyFont="1" applyAlignment="1">
      <alignment/>
    </xf>
    <xf numFmtId="10" fontId="50" fillId="0" borderId="0" xfId="513" applyNumberFormat="1" applyFont="1" applyAlignment="1">
      <alignment/>
    </xf>
    <xf numFmtId="0" fontId="0" fillId="0" borderId="0" xfId="0" applyAlignment="1">
      <alignment/>
    </xf>
    <xf numFmtId="0" fontId="50" fillId="0" borderId="0" xfId="0" applyFont="1" applyFill="1" applyAlignment="1">
      <alignment horizontal="justify" vertical="center" wrapText="1"/>
    </xf>
    <xf numFmtId="0" fontId="3" fillId="35" borderId="38" xfId="511" applyFont="1" applyFill="1" applyBorder="1" applyAlignment="1">
      <alignment horizontal="left" vertical="center"/>
      <protection/>
    </xf>
    <xf numFmtId="172" fontId="50" fillId="0" borderId="0" xfId="0" applyNumberFormat="1" applyFont="1" applyFill="1" applyAlignment="1">
      <alignment horizontal="justify" vertical="center" wrapText="1"/>
    </xf>
    <xf numFmtId="0" fontId="50" fillId="0" borderId="0" xfId="0" applyFont="1" applyFill="1" applyBorder="1" applyAlignment="1">
      <alignment horizontal="justify" vertical="center" wrapText="1"/>
    </xf>
    <xf numFmtId="3" fontId="50" fillId="0" borderId="0" xfId="0" applyNumberFormat="1" applyFont="1" applyFill="1" applyBorder="1" applyAlignment="1">
      <alignment horizontal="justify" vertical="center" wrapText="1"/>
    </xf>
    <xf numFmtId="10" fontId="50" fillId="0" borderId="0" xfId="513" applyNumberFormat="1" applyFont="1" applyFill="1" applyBorder="1" applyAlignment="1">
      <alignment horizontal="justify" vertical="center" wrapText="1"/>
    </xf>
    <xf numFmtId="0" fontId="50" fillId="0" borderId="0" xfId="0" applyFont="1" applyAlignment="1">
      <alignment horizontal="center" vertical="center" wrapText="1"/>
    </xf>
    <xf numFmtId="171" fontId="50" fillId="0" borderId="39" xfId="426" applyNumberFormat="1" applyFont="1" applyFill="1" applyBorder="1" applyAlignment="1">
      <alignment horizontal="center" vertical="center" wrapText="1"/>
    </xf>
    <xf numFmtId="175" fontId="50" fillId="37" borderId="40" xfId="426" applyNumberFormat="1" applyFont="1" applyFill="1" applyBorder="1" applyAlignment="1">
      <alignment horizontal="justify" vertical="center" wrapText="1"/>
    </xf>
    <xf numFmtId="41" fontId="3" fillId="36" borderId="41" xfId="49" applyFont="1" applyFill="1" applyBorder="1" applyAlignment="1">
      <alignment horizontal="center" vertical="center" wrapText="1"/>
    </xf>
    <xf numFmtId="0" fontId="50" fillId="0" borderId="42" xfId="0" applyFont="1" applyFill="1" applyBorder="1" applyAlignment="1">
      <alignment horizontal="center" vertical="center" wrapText="1"/>
    </xf>
    <xf numFmtId="0" fontId="0" fillId="0" borderId="0" xfId="0" applyAlignment="1">
      <alignment/>
    </xf>
    <xf numFmtId="0" fontId="50" fillId="0" borderId="0" xfId="0" applyFont="1" applyFill="1" applyAlignment="1">
      <alignment horizontal="justify" vertical="center" wrapText="1"/>
    </xf>
    <xf numFmtId="0" fontId="50" fillId="0" borderId="0" xfId="0" applyFont="1" applyAlignment="1">
      <alignment/>
    </xf>
    <xf numFmtId="169" fontId="50" fillId="0" borderId="0" xfId="0" applyNumberFormat="1" applyFont="1" applyAlignment="1">
      <alignment/>
    </xf>
    <xf numFmtId="169" fontId="50" fillId="0" borderId="43" xfId="421" applyNumberFormat="1" applyFont="1" applyFill="1" applyBorder="1" applyAlignment="1">
      <alignment horizontal="left" vertical="center" wrapText="1"/>
    </xf>
    <xf numFmtId="0" fontId="50" fillId="0" borderId="43" xfId="0" applyFont="1" applyFill="1" applyBorder="1" applyAlignment="1">
      <alignment horizontal="center" vertical="center" wrapText="1"/>
    </xf>
    <xf numFmtId="0" fontId="53" fillId="36" borderId="44" xfId="0" applyFont="1" applyFill="1" applyBorder="1" applyAlignment="1">
      <alignment horizontal="center" vertical="center" wrapText="1"/>
    </xf>
    <xf numFmtId="169" fontId="53" fillId="36" borderId="45" xfId="421" applyNumberFormat="1" applyFont="1" applyFill="1" applyBorder="1" applyAlignment="1">
      <alignment horizontal="center" vertical="center" wrapText="1"/>
    </xf>
    <xf numFmtId="0" fontId="53" fillId="36" borderId="45" xfId="0" applyFont="1" applyFill="1" applyBorder="1" applyAlignment="1">
      <alignment horizontal="center" vertical="center" wrapText="1"/>
    </xf>
    <xf numFmtId="169" fontId="53" fillId="36" borderId="46" xfId="421" applyNumberFormat="1" applyFont="1" applyFill="1" applyBorder="1" applyAlignment="1">
      <alignment horizontal="center" vertical="center" wrapText="1"/>
    </xf>
    <xf numFmtId="10" fontId="50" fillId="0" borderId="0" xfId="513" applyNumberFormat="1" applyFont="1" applyAlignment="1">
      <alignment/>
    </xf>
    <xf numFmtId="169" fontId="4" fillId="0" borderId="0" xfId="425" applyNumberFormat="1" applyFont="1" applyFill="1" applyBorder="1" applyAlignment="1">
      <alignment horizontal="justify" vertical="center" wrapText="1"/>
    </xf>
    <xf numFmtId="0" fontId="4" fillId="0" borderId="0" xfId="513" applyNumberFormat="1" applyFont="1" applyFill="1" applyBorder="1" applyAlignment="1">
      <alignment horizontal="right" vertical="center" wrapText="1"/>
    </xf>
    <xf numFmtId="10" fontId="4" fillId="0" borderId="0" xfId="513" applyNumberFormat="1" applyFont="1" applyFill="1" applyBorder="1" applyAlignment="1">
      <alignment horizontal="right" vertical="center" wrapText="1"/>
    </xf>
    <xf numFmtId="0" fontId="50" fillId="0" borderId="0" xfId="0" applyFont="1" applyFill="1" applyBorder="1" applyAlignment="1">
      <alignment horizontal="justify" vertical="center" wrapText="1"/>
    </xf>
    <xf numFmtId="0" fontId="3" fillId="36" borderId="47" xfId="0" applyFont="1" applyFill="1" applyBorder="1" applyAlignment="1">
      <alignment horizontal="center" vertical="center" wrapText="1"/>
    </xf>
    <xf numFmtId="3" fontId="3" fillId="36" borderId="41" xfId="0" applyNumberFormat="1" applyFont="1" applyFill="1" applyBorder="1" applyAlignment="1">
      <alignment horizontal="center" vertical="center" wrapText="1"/>
    </xf>
    <xf numFmtId="3" fontId="50" fillId="0" borderId="0" xfId="0" applyNumberFormat="1" applyFont="1" applyFill="1" applyBorder="1" applyAlignment="1">
      <alignment horizontal="justify" vertical="center" wrapText="1"/>
    </xf>
    <xf numFmtId="10" fontId="50" fillId="0" borderId="0" xfId="513" applyNumberFormat="1" applyFont="1" applyFill="1" applyBorder="1" applyAlignment="1">
      <alignment horizontal="justify" vertical="center" wrapText="1"/>
    </xf>
    <xf numFmtId="0" fontId="3" fillId="36" borderId="47" xfId="511" applyFont="1" applyFill="1" applyBorder="1" applyAlignment="1">
      <alignment horizontal="left" vertical="center"/>
      <protection/>
    </xf>
    <xf numFmtId="3" fontId="53" fillId="36" borderId="41" xfId="0" applyNumberFormat="1" applyFont="1" applyFill="1" applyBorder="1" applyAlignment="1">
      <alignment horizontal="center" vertical="center"/>
    </xf>
    <xf numFmtId="49" fontId="3" fillId="36" borderId="48" xfId="0" applyNumberFormat="1" applyFont="1" applyFill="1" applyBorder="1" applyAlignment="1">
      <alignment horizontal="center" vertical="center" wrapText="1"/>
    </xf>
    <xf numFmtId="49" fontId="53" fillId="36" borderId="48" xfId="425" applyNumberFormat="1" applyFont="1" applyFill="1" applyBorder="1" applyAlignment="1">
      <alignment horizontal="justify" vertical="center" wrapText="1"/>
    </xf>
    <xf numFmtId="0" fontId="50" fillId="0" borderId="0" xfId="0" applyFont="1" applyAlignment="1">
      <alignment horizontal="center" vertical="center" wrapText="1"/>
    </xf>
    <xf numFmtId="0" fontId="54" fillId="0" borderId="49" xfId="0" applyFont="1" applyBorder="1" applyAlignment="1">
      <alignment vertical="center" wrapText="1"/>
    </xf>
    <xf numFmtId="169" fontId="50" fillId="0" borderId="49" xfId="421" applyNumberFormat="1" applyFont="1" applyFill="1" applyBorder="1" applyAlignment="1">
      <alignment horizontal="left" vertical="center" wrapText="1"/>
    </xf>
    <xf numFmtId="0" fontId="50" fillId="0" borderId="49" xfId="0" applyFont="1" applyFill="1" applyBorder="1" applyAlignment="1">
      <alignment horizontal="center" vertical="center" wrapText="1"/>
    </xf>
    <xf numFmtId="169" fontId="50" fillId="0" borderId="49" xfId="421" applyNumberFormat="1" applyFont="1" applyFill="1" applyBorder="1" applyAlignment="1">
      <alignment horizontal="right" vertical="center" wrapText="1"/>
    </xf>
    <xf numFmtId="0" fontId="50" fillId="0" borderId="50" xfId="0" applyFont="1" applyFill="1" applyBorder="1" applyAlignment="1">
      <alignment horizontal="justify" vertical="center" wrapText="1"/>
    </xf>
    <xf numFmtId="0" fontId="54" fillId="0" borderId="43" xfId="0" applyFont="1" applyBorder="1" applyAlignment="1">
      <alignment vertical="center" wrapText="1"/>
    </xf>
    <xf numFmtId="169" fontId="50" fillId="0" borderId="43" xfId="421" applyNumberFormat="1" applyFont="1" applyFill="1" applyBorder="1" applyAlignment="1">
      <alignment horizontal="right" vertical="center" wrapText="1"/>
    </xf>
    <xf numFmtId="0" fontId="50" fillId="0" borderId="51" xfId="0" applyFont="1" applyFill="1" applyBorder="1" applyAlignment="1">
      <alignment horizontal="justify" vertical="center" wrapText="1"/>
    </xf>
    <xf numFmtId="0" fontId="50" fillId="37" borderId="39" xfId="0" applyFont="1" applyFill="1" applyBorder="1" applyAlignment="1">
      <alignment horizontal="left" vertical="center" wrapText="1"/>
    </xf>
    <xf numFmtId="3" fontId="50" fillId="0" borderId="39" xfId="425" applyNumberFormat="1" applyFont="1" applyFill="1" applyBorder="1" applyAlignment="1">
      <alignment horizontal="center" vertical="center" wrapText="1"/>
    </xf>
    <xf numFmtId="0" fontId="50" fillId="0" borderId="39" xfId="425" applyNumberFormat="1" applyFont="1" applyFill="1" applyBorder="1" applyAlignment="1">
      <alignment horizontal="center" vertical="center" wrapText="1"/>
    </xf>
    <xf numFmtId="0" fontId="54" fillId="37" borderId="43" xfId="0" applyFont="1" applyFill="1" applyBorder="1" applyAlignment="1">
      <alignment horizontal="left" vertical="center" wrapText="1"/>
    </xf>
    <xf numFmtId="174" fontId="50" fillId="37" borderId="43" xfId="425" applyNumberFormat="1" applyFont="1" applyFill="1" applyBorder="1" applyAlignment="1">
      <alignment horizontal="center" vertical="center" wrapText="1"/>
    </xf>
    <xf numFmtId="3" fontId="50" fillId="37" borderId="43" xfId="0" applyNumberFormat="1" applyFont="1" applyFill="1" applyBorder="1" applyAlignment="1">
      <alignment horizontal="center" vertical="center"/>
    </xf>
    <xf numFmtId="0" fontId="50" fillId="37" borderId="43" xfId="0" applyFont="1" applyFill="1" applyBorder="1" applyAlignment="1">
      <alignment horizontal="center" vertical="center" wrapText="1"/>
    </xf>
    <xf numFmtId="42" fontId="4" fillId="37" borderId="43" xfId="423" applyFont="1" applyFill="1" applyBorder="1" applyAlignment="1">
      <alignment horizontal="center" vertical="center" wrapText="1"/>
    </xf>
    <xf numFmtId="49" fontId="50" fillId="0" borderId="51" xfId="0" applyNumberFormat="1" applyFont="1" applyFill="1" applyBorder="1" applyAlignment="1">
      <alignment horizontal="justify" vertical="center" wrapText="1"/>
    </xf>
    <xf numFmtId="41" fontId="3" fillId="36" borderId="41" xfId="49" applyFont="1" applyFill="1" applyBorder="1" applyAlignment="1">
      <alignment vertical="center"/>
    </xf>
    <xf numFmtId="0" fontId="55" fillId="0" borderId="42" xfId="0" applyFont="1" applyBorder="1" applyAlignment="1">
      <alignment horizontal="center" vertical="center" wrapText="1"/>
    </xf>
    <xf numFmtId="0" fontId="55" fillId="0" borderId="0" xfId="0" applyFont="1" applyAlignment="1">
      <alignment vertical="center"/>
    </xf>
    <xf numFmtId="0" fontId="53" fillId="36" borderId="52" xfId="0" applyFont="1" applyFill="1" applyBorder="1" applyAlignment="1">
      <alignment horizontal="center" vertical="center" wrapText="1"/>
    </xf>
    <xf numFmtId="0" fontId="55" fillId="0" borderId="39" xfId="0" applyFont="1" applyBorder="1" applyAlignment="1">
      <alignment horizontal="center" vertical="center" wrapText="1"/>
    </xf>
    <xf numFmtId="169" fontId="4" fillId="0" borderId="39" xfId="421" applyNumberFormat="1" applyFont="1" applyFill="1" applyBorder="1" applyAlignment="1">
      <alignment horizontal="justify" vertical="center" wrapText="1"/>
    </xf>
    <xf numFmtId="0" fontId="54" fillId="37" borderId="53" xfId="0" applyFont="1" applyFill="1" applyBorder="1" applyAlignment="1">
      <alignment horizontal="left" vertical="center" wrapText="1"/>
    </xf>
    <xf numFmtId="174" fontId="50" fillId="37" borderId="53" xfId="425" applyNumberFormat="1" applyFont="1" applyFill="1" applyBorder="1" applyAlignment="1">
      <alignment horizontal="center" vertical="center" wrapText="1"/>
    </xf>
    <xf numFmtId="3" fontId="50" fillId="37" borderId="53" xfId="0" applyNumberFormat="1" applyFont="1" applyFill="1" applyBorder="1" applyAlignment="1">
      <alignment horizontal="center" vertical="center"/>
    </xf>
    <xf numFmtId="0" fontId="50" fillId="37" borderId="53" xfId="0" applyFont="1" applyFill="1" applyBorder="1" applyAlignment="1">
      <alignment horizontal="center" vertical="center" wrapText="1"/>
    </xf>
    <xf numFmtId="42" fontId="4" fillId="37" borderId="53" xfId="423" applyFont="1" applyFill="1" applyBorder="1" applyAlignment="1">
      <alignment horizontal="center" vertical="center" wrapText="1"/>
    </xf>
    <xf numFmtId="49" fontId="50" fillId="0" borderId="54" xfId="0" applyNumberFormat="1" applyFont="1" applyFill="1" applyBorder="1" applyAlignment="1">
      <alignment horizontal="justify" vertical="center" wrapText="1"/>
    </xf>
    <xf numFmtId="0" fontId="50" fillId="0" borderId="39" xfId="0" applyFont="1" applyFill="1" applyBorder="1" applyAlignment="1">
      <alignment horizontal="center" vertical="center" wrapText="1"/>
    </xf>
    <xf numFmtId="0" fontId="4" fillId="0" borderId="39" xfId="0" applyFont="1" applyBorder="1" applyAlignment="1">
      <alignment horizontal="left" vertical="center" wrapText="1"/>
    </xf>
    <xf numFmtId="169" fontId="50" fillId="0" borderId="39" xfId="421" applyNumberFormat="1" applyFont="1" applyFill="1" applyBorder="1" applyAlignment="1">
      <alignment horizontal="left" vertical="center" wrapText="1"/>
    </xf>
    <xf numFmtId="3" fontId="50" fillId="0" borderId="39" xfId="0" applyNumberFormat="1" applyFont="1" applyFill="1" applyBorder="1" applyAlignment="1">
      <alignment horizontal="center" vertical="center" wrapText="1"/>
    </xf>
    <xf numFmtId="0" fontId="50" fillId="37" borderId="40" xfId="0" applyFont="1" applyFill="1" applyBorder="1" applyAlignment="1">
      <alignment horizontal="justify" vertical="top" wrapText="1"/>
    </xf>
    <xf numFmtId="172" fontId="6" fillId="0" borderId="19" xfId="47" applyNumberFormat="1" applyFont="1" applyFill="1" applyBorder="1" applyAlignment="1">
      <alignment/>
    </xf>
    <xf numFmtId="172" fontId="6" fillId="0" borderId="25" xfId="47" applyNumberFormat="1" applyFont="1" applyFill="1" applyBorder="1" applyAlignment="1">
      <alignment/>
    </xf>
    <xf numFmtId="0" fontId="50" fillId="0" borderId="53" xfId="0" applyFont="1" applyFill="1" applyBorder="1" applyAlignment="1">
      <alignment horizontal="center" vertical="center" wrapText="1"/>
    </xf>
    <xf numFmtId="169" fontId="53" fillId="0" borderId="31" xfId="0" applyNumberFormat="1" applyFont="1" applyBorder="1" applyAlignment="1">
      <alignment/>
    </xf>
    <xf numFmtId="0" fontId="53" fillId="0" borderId="48" xfId="0" applyFont="1" applyBorder="1" applyAlignment="1">
      <alignment/>
    </xf>
    <xf numFmtId="49" fontId="3" fillId="35" borderId="55" xfId="0" applyNumberFormat="1" applyFont="1" applyFill="1" applyBorder="1" applyAlignment="1">
      <alignment horizontal="justify" vertical="center" wrapText="1"/>
    </xf>
    <xf numFmtId="174" fontId="3" fillId="35" borderId="34" xfId="425" applyNumberFormat="1" applyFont="1" applyFill="1" applyBorder="1" applyAlignment="1">
      <alignment horizontal="center" vertical="center" wrapText="1"/>
    </xf>
    <xf numFmtId="0" fontId="53" fillId="36" borderId="35" xfId="0" applyFont="1" applyFill="1" applyBorder="1" applyAlignment="1">
      <alignment horizontal="center" vertical="center"/>
    </xf>
    <xf numFmtId="42" fontId="50" fillId="37" borderId="53" xfId="423" applyFont="1" applyFill="1" applyBorder="1" applyAlignment="1">
      <alignment vertical="center" wrapText="1"/>
    </xf>
    <xf numFmtId="176" fontId="5" fillId="0" borderId="0" xfId="48" applyNumberFormat="1" applyFont="1" applyBorder="1" applyAlignment="1">
      <alignment horizontal="center"/>
    </xf>
    <xf numFmtId="176" fontId="5" fillId="0" borderId="10" xfId="48" applyNumberFormat="1" applyFont="1" applyFill="1" applyBorder="1" applyAlignment="1">
      <alignment horizontal="center" vertical="center"/>
    </xf>
    <xf numFmtId="176" fontId="5" fillId="0" borderId="13" xfId="48" applyNumberFormat="1" applyFont="1" applyFill="1" applyBorder="1" applyAlignment="1">
      <alignment horizontal="center" vertical="center" wrapText="1"/>
    </xf>
    <xf numFmtId="176" fontId="5" fillId="33" borderId="17" xfId="48" applyNumberFormat="1" applyFont="1" applyFill="1" applyBorder="1" applyAlignment="1">
      <alignment/>
    </xf>
    <xf numFmtId="176" fontId="6" fillId="0" borderId="21" xfId="48" applyNumberFormat="1" applyFont="1" applyFill="1" applyBorder="1" applyAlignment="1">
      <alignment/>
    </xf>
    <xf numFmtId="176" fontId="5" fillId="33" borderId="21" xfId="48" applyNumberFormat="1" applyFont="1" applyFill="1" applyBorder="1" applyAlignment="1">
      <alignment/>
    </xf>
    <xf numFmtId="176" fontId="6" fillId="34" borderId="21" xfId="48" applyNumberFormat="1" applyFont="1" applyFill="1" applyBorder="1" applyAlignment="1">
      <alignment/>
    </xf>
    <xf numFmtId="176" fontId="6" fillId="0" borderId="21" xfId="48" applyNumberFormat="1" applyFont="1" applyBorder="1" applyAlignment="1">
      <alignment/>
    </xf>
    <xf numFmtId="176" fontId="5" fillId="33" borderId="21" xfId="48" applyNumberFormat="1" applyFont="1" applyFill="1" applyBorder="1" applyAlignment="1">
      <alignment/>
    </xf>
    <xf numFmtId="176" fontId="6" fillId="0" borderId="27" xfId="48" applyNumberFormat="1" applyFont="1" applyBorder="1" applyAlignment="1">
      <alignment/>
    </xf>
    <xf numFmtId="176" fontId="5" fillId="33" borderId="29" xfId="48" applyNumberFormat="1" applyFont="1" applyFill="1" applyBorder="1" applyAlignment="1">
      <alignment/>
    </xf>
    <xf numFmtId="176" fontId="6" fillId="0" borderId="17" xfId="48" applyNumberFormat="1" applyFont="1" applyBorder="1" applyAlignment="1">
      <alignment/>
    </xf>
    <xf numFmtId="176" fontId="6" fillId="34" borderId="21" xfId="48" applyNumberFormat="1" applyFont="1" applyFill="1" applyBorder="1" applyAlignment="1">
      <alignment/>
    </xf>
    <xf numFmtId="176" fontId="5" fillId="33" borderId="10" xfId="48" applyNumberFormat="1" applyFont="1" applyFill="1" applyBorder="1" applyAlignment="1">
      <alignment/>
    </xf>
    <xf numFmtId="176" fontId="5" fillId="33" borderId="13" xfId="48" applyNumberFormat="1" applyFont="1" applyFill="1" applyBorder="1" applyAlignment="1">
      <alignment/>
    </xf>
    <xf numFmtId="176" fontId="6" fillId="0" borderId="0" xfId="48" applyNumberFormat="1" applyFont="1" applyAlignment="1">
      <alignment/>
    </xf>
    <xf numFmtId="176" fontId="52" fillId="0" borderId="0" xfId="48" applyNumberFormat="1" applyFont="1" applyAlignment="1">
      <alignment/>
    </xf>
    <xf numFmtId="166" fontId="6" fillId="0" borderId="0" xfId="47" applyFont="1" applyFill="1" applyAlignment="1">
      <alignment/>
    </xf>
    <xf numFmtId="172" fontId="6" fillId="0" borderId="0" xfId="47" applyNumberFormat="1" applyFont="1" applyFill="1" applyAlignment="1">
      <alignment/>
    </xf>
    <xf numFmtId="0" fontId="6" fillId="0" borderId="0" xfId="504" applyFont="1" applyFill="1">
      <alignment/>
      <protection/>
    </xf>
    <xf numFmtId="10" fontId="6" fillId="0" borderId="0" xfId="513" applyNumberFormat="1" applyFont="1" applyFill="1" applyAlignment="1">
      <alignment/>
    </xf>
    <xf numFmtId="170" fontId="6" fillId="0" borderId="0" xfId="504" applyNumberFormat="1" applyFont="1" applyFill="1">
      <alignment/>
      <protection/>
    </xf>
    <xf numFmtId="172" fontId="6" fillId="0" borderId="0" xfId="504" applyNumberFormat="1" applyFont="1" applyFill="1">
      <alignment/>
      <protection/>
    </xf>
    <xf numFmtId="171" fontId="6" fillId="0" borderId="0" xfId="504" applyNumberFormat="1" applyFont="1" applyFill="1">
      <alignment/>
      <protection/>
    </xf>
    <xf numFmtId="164" fontId="6" fillId="0" borderId="0" xfId="504" applyNumberFormat="1" applyFont="1" applyFill="1">
      <alignment/>
      <protection/>
    </xf>
    <xf numFmtId="166" fontId="52" fillId="0" borderId="0" xfId="47" applyFont="1" applyFill="1" applyAlignment="1">
      <alignment/>
    </xf>
    <xf numFmtId="172" fontId="52" fillId="0" borderId="0" xfId="47" applyNumberFormat="1" applyFont="1" applyFill="1" applyAlignment="1">
      <alignment/>
    </xf>
    <xf numFmtId="0" fontId="52" fillId="0" borderId="0" xfId="504" applyFont="1" applyFill="1">
      <alignment/>
      <protection/>
    </xf>
    <xf numFmtId="176" fontId="6" fillId="0" borderId="21" xfId="48" applyNumberFormat="1" applyFont="1" applyFill="1" applyBorder="1" applyAlignment="1">
      <alignment/>
    </xf>
    <xf numFmtId="172" fontId="6" fillId="0" borderId="21" xfId="47" applyNumberFormat="1" applyFont="1" applyFill="1" applyBorder="1" applyAlignment="1">
      <alignment/>
    </xf>
    <xf numFmtId="172" fontId="6" fillId="0" borderId="21" xfId="47" applyNumberFormat="1" applyFont="1" applyFill="1" applyBorder="1" applyAlignment="1">
      <alignment/>
    </xf>
    <xf numFmtId="172" fontId="6" fillId="0" borderId="22" xfId="47" applyNumberFormat="1" applyFont="1" applyFill="1" applyBorder="1" applyAlignment="1">
      <alignment/>
    </xf>
    <xf numFmtId="172" fontId="6" fillId="0" borderId="24" xfId="47" applyNumberFormat="1" applyFont="1" applyFill="1" applyBorder="1" applyAlignment="1">
      <alignment/>
    </xf>
    <xf numFmtId="10" fontId="6" fillId="0" borderId="24" xfId="513" applyNumberFormat="1" applyFont="1" applyFill="1" applyBorder="1" applyAlignment="1">
      <alignment horizontal="center"/>
    </xf>
    <xf numFmtId="0" fontId="54" fillId="37" borderId="34" xfId="0" applyFont="1" applyFill="1" applyBorder="1" applyAlignment="1">
      <alignment horizontal="left" vertical="center" wrapText="1"/>
    </xf>
    <xf numFmtId="0" fontId="3" fillId="35" borderId="56" xfId="0" applyFont="1" applyFill="1" applyBorder="1" applyAlignment="1">
      <alignment horizontal="center" vertical="center" wrapText="1"/>
    </xf>
    <xf numFmtId="0" fontId="50" fillId="37" borderId="57" xfId="0" applyFont="1" applyFill="1" applyBorder="1" applyAlignment="1">
      <alignment horizontal="center" vertical="center" wrapText="1"/>
    </xf>
    <xf numFmtId="0" fontId="54" fillId="37" borderId="58" xfId="0" applyFont="1" applyFill="1" applyBorder="1" applyAlignment="1">
      <alignment horizontal="left" vertical="center" wrapText="1"/>
    </xf>
    <xf numFmtId="0" fontId="3" fillId="0" borderId="0" xfId="0" applyFont="1" applyFill="1" applyBorder="1" applyAlignment="1">
      <alignment horizontal="center" vertical="center" wrapText="1"/>
    </xf>
    <xf numFmtId="49" fontId="4" fillId="0" borderId="59" xfId="0" applyNumberFormat="1" applyFont="1" applyFill="1" applyBorder="1" applyAlignment="1">
      <alignment vertical="center" wrapText="1"/>
    </xf>
    <xf numFmtId="0" fontId="3" fillId="36" borderId="44" xfId="0" applyFont="1" applyFill="1" applyBorder="1" applyAlignment="1">
      <alignment horizontal="left" vertical="center" wrapText="1"/>
    </xf>
    <xf numFmtId="41" fontId="3" fillId="36" borderId="45" xfId="49" applyFont="1" applyFill="1" applyBorder="1" applyAlignment="1">
      <alignment horizontal="center" vertical="center" wrapText="1"/>
    </xf>
    <xf numFmtId="3" fontId="3" fillId="36" borderId="45" xfId="0" applyNumberFormat="1" applyFont="1" applyFill="1" applyBorder="1" applyAlignment="1">
      <alignment horizontal="center" vertical="center" wrapText="1"/>
    </xf>
    <xf numFmtId="0" fontId="53" fillId="36" borderId="60" xfId="0" applyFont="1" applyFill="1" applyBorder="1" applyAlignment="1">
      <alignment horizontal="center" vertical="center" wrapText="1"/>
    </xf>
    <xf numFmtId="49" fontId="3" fillId="36" borderId="61" xfId="0" applyNumberFormat="1" applyFont="1" applyFill="1" applyBorder="1" applyAlignment="1">
      <alignment horizontal="center" vertical="center" wrapText="1"/>
    </xf>
    <xf numFmtId="10" fontId="3" fillId="36" borderId="61" xfId="513" applyNumberFormat="1" applyFont="1" applyFill="1" applyBorder="1" applyAlignment="1">
      <alignment horizontal="center" vertical="center" wrapText="1"/>
    </xf>
    <xf numFmtId="10" fontId="4" fillId="37" borderId="59" xfId="513" applyNumberFormat="1" applyFont="1" applyFill="1" applyBorder="1" applyAlignment="1">
      <alignment horizontal="center" vertical="center" wrapText="1"/>
    </xf>
    <xf numFmtId="10" fontId="53" fillId="35" borderId="55" xfId="513" applyNumberFormat="1" applyFont="1" applyFill="1" applyBorder="1" applyAlignment="1">
      <alignment horizontal="center" vertical="center" wrapText="1"/>
    </xf>
    <xf numFmtId="42" fontId="50" fillId="37" borderId="62" xfId="423" applyFont="1" applyFill="1" applyBorder="1" applyAlignment="1">
      <alignment vertical="center" wrapText="1"/>
    </xf>
    <xf numFmtId="3" fontId="50" fillId="37" borderId="62" xfId="0" applyNumberFormat="1" applyFont="1" applyFill="1" applyBorder="1" applyAlignment="1">
      <alignment horizontal="center" vertical="center"/>
    </xf>
    <xf numFmtId="0" fontId="50" fillId="37" borderId="63" xfId="0" applyFont="1" applyFill="1" applyBorder="1" applyAlignment="1">
      <alignment horizontal="center" vertical="center" wrapText="1"/>
    </xf>
    <xf numFmtId="49" fontId="4" fillId="0" borderId="64" xfId="0" applyNumberFormat="1" applyFont="1" applyFill="1" applyBorder="1" applyAlignment="1">
      <alignment horizontal="left" wrapText="1"/>
    </xf>
    <xf numFmtId="10" fontId="53" fillId="36" borderId="48" xfId="513" applyNumberFormat="1" applyFont="1" applyFill="1" applyBorder="1" applyAlignment="1">
      <alignment horizontal="center" vertical="center"/>
    </xf>
    <xf numFmtId="172" fontId="3" fillId="36" borderId="65" xfId="211" applyNumberFormat="1" applyFont="1" applyFill="1" applyBorder="1" applyAlignment="1">
      <alignment horizontal="center" vertical="center" wrapText="1"/>
    </xf>
    <xf numFmtId="169" fontId="3" fillId="36" borderId="50" xfId="425" applyNumberFormat="1" applyFont="1" applyFill="1" applyBorder="1" applyAlignment="1">
      <alignment horizontal="center" vertical="center" wrapText="1"/>
    </xf>
    <xf numFmtId="42" fontId="50" fillId="0" borderId="66" xfId="423" applyFont="1" applyFill="1" applyBorder="1" applyAlignment="1">
      <alignment horizontal="center" vertical="center"/>
    </xf>
    <xf numFmtId="42" fontId="3" fillId="35" borderId="38" xfId="423" applyFont="1" applyFill="1" applyBorder="1" applyAlignment="1">
      <alignment horizontal="center" vertical="center" wrapText="1"/>
    </xf>
    <xf numFmtId="172" fontId="3" fillId="36" borderId="44" xfId="211" applyNumberFormat="1" applyFont="1" applyFill="1" applyBorder="1" applyAlignment="1">
      <alignment horizontal="center" vertical="center" wrapText="1"/>
    </xf>
    <xf numFmtId="169" fontId="3" fillId="36" borderId="46" xfId="425" applyNumberFormat="1" applyFont="1" applyFill="1" applyBorder="1" applyAlignment="1">
      <alignment horizontal="center" vertical="center" wrapText="1"/>
    </xf>
    <xf numFmtId="10" fontId="3" fillId="36" borderId="48" xfId="513" applyNumberFormat="1" applyFont="1" applyFill="1" applyBorder="1" applyAlignment="1">
      <alignment horizontal="center" vertical="center" wrapText="1"/>
    </xf>
    <xf numFmtId="42" fontId="3" fillId="35" borderId="66" xfId="423" applyFont="1" applyFill="1" applyBorder="1" applyAlignment="1">
      <alignment horizontal="center" vertical="center" wrapText="1"/>
    </xf>
    <xf numFmtId="42" fontId="4" fillId="37" borderId="38" xfId="423" applyFont="1" applyFill="1" applyBorder="1" applyAlignment="1">
      <alignment horizontal="left" vertical="center" wrapText="1"/>
    </xf>
    <xf numFmtId="42" fontId="50" fillId="37" borderId="37" xfId="423" applyFont="1" applyFill="1" applyBorder="1" applyAlignment="1">
      <alignment horizontal="left" vertical="center" wrapText="1"/>
    </xf>
    <xf numFmtId="42" fontId="3" fillId="37" borderId="67" xfId="423" applyFont="1" applyFill="1" applyBorder="1" applyAlignment="1">
      <alignment horizontal="center" vertical="center" wrapText="1"/>
    </xf>
    <xf numFmtId="42" fontId="3" fillId="36" borderId="47" xfId="423" applyFont="1" applyFill="1" applyBorder="1" applyAlignment="1">
      <alignment horizontal="left" vertical="center"/>
    </xf>
    <xf numFmtId="42" fontId="3" fillId="36" borderId="68" xfId="423" applyFont="1" applyFill="1" applyBorder="1" applyAlignment="1">
      <alignment horizontal="center" vertical="center"/>
    </xf>
    <xf numFmtId="10" fontId="50" fillId="37" borderId="69" xfId="513" applyNumberFormat="1" applyFont="1" applyFill="1" applyBorder="1" applyAlignment="1">
      <alignment horizontal="center" vertical="center" wrapText="1"/>
    </xf>
    <xf numFmtId="10" fontId="52" fillId="0" borderId="0" xfId="513" applyNumberFormat="1" applyFont="1" applyFill="1" applyAlignment="1">
      <alignment/>
    </xf>
    <xf numFmtId="176" fontId="6" fillId="0" borderId="0" xfId="504" applyNumberFormat="1" applyFont="1" applyFill="1">
      <alignment/>
      <protection/>
    </xf>
    <xf numFmtId="43" fontId="6" fillId="0" borderId="0" xfId="504" applyNumberFormat="1" applyFont="1" applyFill="1">
      <alignment/>
      <protection/>
    </xf>
    <xf numFmtId="169" fontId="50" fillId="0" borderId="0" xfId="0" applyNumberFormat="1" applyFont="1" applyFill="1" applyAlignment="1">
      <alignment horizontal="justify" vertical="center" wrapText="1"/>
    </xf>
    <xf numFmtId="3" fontId="50" fillId="0" borderId="0" xfId="0" applyNumberFormat="1" applyFont="1" applyFill="1" applyAlignment="1">
      <alignment horizontal="justify" vertical="center" wrapText="1"/>
    </xf>
    <xf numFmtId="169" fontId="50" fillId="0" borderId="0" xfId="421" applyNumberFormat="1" applyFont="1" applyFill="1" applyAlignment="1">
      <alignment horizontal="justify" vertical="center" wrapText="1"/>
    </xf>
    <xf numFmtId="3" fontId="50" fillId="37" borderId="34" xfId="0" applyNumberFormat="1" applyFont="1" applyFill="1" applyBorder="1" applyAlignment="1">
      <alignment horizontal="center" vertical="center" wrapText="1"/>
    </xf>
    <xf numFmtId="0" fontId="50" fillId="0" borderId="34" xfId="0" applyFont="1" applyFill="1" applyBorder="1" applyAlignment="1">
      <alignment horizontal="justify" vertical="center" wrapText="1"/>
    </xf>
    <xf numFmtId="0" fontId="50" fillId="0" borderId="34" xfId="0" applyFont="1" applyFill="1" applyBorder="1" applyAlignment="1">
      <alignment horizontal="left" vertical="center" wrapText="1"/>
    </xf>
    <xf numFmtId="3" fontId="50" fillId="0" borderId="34" xfId="0" applyNumberFormat="1" applyFont="1" applyFill="1" applyBorder="1" applyAlignment="1">
      <alignment horizontal="center" vertical="center"/>
    </xf>
    <xf numFmtId="0" fontId="50" fillId="0" borderId="34" xfId="0" applyFont="1" applyFill="1" applyBorder="1" applyAlignment="1">
      <alignment horizontal="center" vertical="center"/>
    </xf>
    <xf numFmtId="3" fontId="50" fillId="0" borderId="34" xfId="0" applyNumberFormat="1" applyFont="1" applyFill="1" applyBorder="1" applyAlignment="1">
      <alignment horizontal="center" vertical="center" wrapText="1"/>
    </xf>
    <xf numFmtId="169" fontId="50" fillId="0" borderId="34" xfId="421" applyNumberFormat="1" applyFont="1" applyFill="1" applyBorder="1" applyAlignment="1">
      <alignment horizontal="justify" vertical="center" wrapText="1"/>
    </xf>
    <xf numFmtId="0" fontId="4" fillId="0" borderId="34" xfId="0" applyFont="1" applyFill="1" applyBorder="1" applyAlignment="1">
      <alignment horizontal="left" vertical="center" wrapText="1"/>
    </xf>
    <xf numFmtId="0" fontId="4" fillId="0" borderId="34" xfId="0" applyFont="1" applyFill="1" applyBorder="1" applyAlignment="1">
      <alignment horizontal="justify" vertical="center" wrapText="1"/>
    </xf>
    <xf numFmtId="49" fontId="50" fillId="0" borderId="34" xfId="0" applyNumberFormat="1" applyFont="1" applyFill="1" applyBorder="1" applyAlignment="1">
      <alignment horizontal="justify" vertical="center" wrapText="1"/>
    </xf>
    <xf numFmtId="0" fontId="54" fillId="0" borderId="34" xfId="0" applyFont="1" applyFill="1" applyBorder="1" applyAlignment="1">
      <alignment horizontal="left" vertical="center"/>
    </xf>
    <xf numFmtId="49" fontId="50" fillId="0" borderId="34" xfId="0" applyNumberFormat="1" applyFont="1" applyFill="1" applyBorder="1" applyAlignment="1">
      <alignment horizontal="justify" vertical="center"/>
    </xf>
    <xf numFmtId="169" fontId="8" fillId="0" borderId="34" xfId="421" applyNumberFormat="1" applyFont="1" applyFill="1" applyBorder="1" applyAlignment="1">
      <alignment horizontal="left" vertical="center" wrapText="1"/>
    </xf>
    <xf numFmtId="0" fontId="8" fillId="0" borderId="34" xfId="0" applyFont="1" applyFill="1" applyBorder="1" applyAlignment="1">
      <alignment horizontal="center" vertical="center" wrapText="1"/>
    </xf>
    <xf numFmtId="169" fontId="8" fillId="0" borderId="34" xfId="421" applyNumberFormat="1" applyFont="1" applyFill="1" applyBorder="1" applyAlignment="1">
      <alignment horizontal="justify" vertical="center" wrapText="1"/>
    </xf>
    <xf numFmtId="3" fontId="8" fillId="0" borderId="34" xfId="0" applyNumberFormat="1" applyFont="1" applyFill="1" applyBorder="1" applyAlignment="1">
      <alignment horizontal="center" vertical="center" wrapText="1"/>
    </xf>
    <xf numFmtId="3" fontId="55" fillId="0" borderId="34" xfId="0" applyNumberFormat="1" applyFont="1" applyFill="1" applyBorder="1" applyAlignment="1">
      <alignment horizontal="center" vertical="center" wrapText="1"/>
    </xf>
    <xf numFmtId="169" fontId="55" fillId="0" borderId="34" xfId="421" applyNumberFormat="1" applyFont="1" applyFill="1" applyBorder="1" applyAlignment="1">
      <alignment horizontal="justify" vertical="center" wrapText="1"/>
    </xf>
    <xf numFmtId="174" fontId="55" fillId="0" borderId="34" xfId="0" applyNumberFormat="1" applyFont="1" applyBorder="1" applyAlignment="1">
      <alignment horizontal="center" vertical="center" wrapText="1"/>
    </xf>
    <xf numFmtId="0" fontId="56" fillId="38" borderId="44" xfId="0" applyFont="1" applyFill="1" applyBorder="1" applyAlignment="1">
      <alignment horizontal="center" vertical="center" wrapText="1"/>
    </xf>
    <xf numFmtId="0" fontId="56" fillId="38" borderId="45" xfId="0" applyFont="1" applyFill="1" applyBorder="1" applyAlignment="1">
      <alignment horizontal="center" vertical="center" wrapText="1"/>
    </xf>
    <xf numFmtId="169" fontId="56" fillId="38" borderId="45" xfId="421" applyNumberFormat="1" applyFont="1" applyFill="1" applyBorder="1" applyAlignment="1">
      <alignment horizontal="center" vertical="center" wrapText="1"/>
    </xf>
    <xf numFmtId="169" fontId="56" fillId="38" borderId="46" xfId="421" applyNumberFormat="1" applyFont="1" applyFill="1" applyBorder="1" applyAlignment="1">
      <alignment horizontal="center" vertical="center" wrapText="1"/>
    </xf>
    <xf numFmtId="0" fontId="8" fillId="0" borderId="34" xfId="0" applyFont="1" applyFill="1" applyBorder="1" applyAlignment="1">
      <alignment vertical="center" wrapText="1"/>
    </xf>
    <xf numFmtId="0" fontId="8" fillId="0" borderId="34" xfId="0" applyFont="1" applyFill="1" applyBorder="1" applyAlignment="1">
      <alignment horizontal="left" vertical="center" wrapText="1"/>
    </xf>
    <xf numFmtId="0" fontId="55" fillId="0" borderId="34" xfId="0" applyFont="1" applyFill="1" applyBorder="1" applyAlignment="1">
      <alignment horizontal="center" vertical="center"/>
    </xf>
    <xf numFmtId="174" fontId="8" fillId="0" borderId="34" xfId="0" applyNumberFormat="1" applyFont="1" applyBorder="1" applyAlignment="1">
      <alignment horizontal="center" vertical="center" wrapText="1"/>
    </xf>
    <xf numFmtId="0" fontId="50" fillId="0" borderId="0" xfId="0" applyFont="1" applyFill="1" applyAlignment="1">
      <alignment horizontal="center" vertical="center" wrapText="1"/>
    </xf>
    <xf numFmtId="0" fontId="50" fillId="0" borderId="34" xfId="0" applyFont="1" applyFill="1" applyBorder="1" applyAlignment="1">
      <alignment horizontal="center" vertical="center" wrapText="1"/>
    </xf>
    <xf numFmtId="0" fontId="50" fillId="0" borderId="0" xfId="0" applyFont="1" applyFill="1" applyAlignment="1">
      <alignment horizontal="center" vertical="center" wrapText="1"/>
    </xf>
    <xf numFmtId="0" fontId="50" fillId="0" borderId="34" xfId="0" applyFont="1" applyFill="1" applyBorder="1" applyAlignment="1">
      <alignment horizontal="center" vertical="center" wrapText="1"/>
    </xf>
    <xf numFmtId="169" fontId="4" fillId="37" borderId="34" xfId="421" applyNumberFormat="1" applyFont="1" applyFill="1" applyBorder="1" applyAlignment="1">
      <alignment horizontal="right" vertical="center"/>
    </xf>
    <xf numFmtId="169" fontId="4" fillId="0" borderId="34" xfId="421" applyNumberFormat="1" applyFont="1" applyFill="1" applyBorder="1" applyAlignment="1">
      <alignment horizontal="right" vertical="center" wrapText="1"/>
    </xf>
    <xf numFmtId="169" fontId="50" fillId="0" borderId="34" xfId="421" applyNumberFormat="1" applyFont="1" applyFill="1" applyBorder="1" applyAlignment="1">
      <alignment horizontal="right" vertical="center" wrapText="1"/>
    </xf>
    <xf numFmtId="49" fontId="50" fillId="0" borderId="34" xfId="0" applyNumberFormat="1" applyFont="1" applyFill="1" applyBorder="1" applyAlignment="1">
      <alignment vertical="center" wrapText="1"/>
    </xf>
    <xf numFmtId="0" fontId="56" fillId="38" borderId="34" xfId="0" applyFont="1" applyFill="1" applyBorder="1" applyAlignment="1">
      <alignment horizontal="center" vertical="center"/>
    </xf>
    <xf numFmtId="169" fontId="56" fillId="38" borderId="34" xfId="421" applyNumberFormat="1" applyFont="1" applyFill="1" applyBorder="1" applyAlignment="1">
      <alignment horizontal="center" vertical="center"/>
    </xf>
    <xf numFmtId="169" fontId="56" fillId="38" borderId="34" xfId="421" applyNumberFormat="1" applyFont="1" applyFill="1" applyBorder="1" applyAlignment="1">
      <alignment vertical="center"/>
    </xf>
    <xf numFmtId="0" fontId="56" fillId="38" borderId="34" xfId="0" applyFont="1" applyFill="1" applyBorder="1" applyAlignment="1">
      <alignment vertical="center"/>
    </xf>
    <xf numFmtId="0" fontId="53" fillId="0" borderId="70" xfId="0" applyFont="1" applyBorder="1" applyAlignment="1">
      <alignment horizontal="center" vertical="center" wrapText="1"/>
    </xf>
    <xf numFmtId="0" fontId="53" fillId="0" borderId="71" xfId="0" applyFont="1" applyBorder="1" applyAlignment="1">
      <alignment horizontal="center" vertical="center" wrapText="1"/>
    </xf>
    <xf numFmtId="0" fontId="53" fillId="0" borderId="48" xfId="0" applyFont="1" applyBorder="1" applyAlignment="1">
      <alignment horizontal="center" vertical="center" wrapText="1"/>
    </xf>
    <xf numFmtId="10" fontId="50" fillId="0" borderId="65" xfId="513" applyNumberFormat="1" applyFont="1" applyBorder="1" applyAlignment="1">
      <alignment horizontal="center" vertical="center" wrapText="1"/>
    </xf>
    <xf numFmtId="10" fontId="50" fillId="0" borderId="72" xfId="513" applyNumberFormat="1" applyFont="1" applyBorder="1" applyAlignment="1">
      <alignment horizontal="center" vertical="center" wrapText="1"/>
    </xf>
    <xf numFmtId="10" fontId="50" fillId="0" borderId="49" xfId="513" applyNumberFormat="1" applyFont="1" applyBorder="1" applyAlignment="1">
      <alignment horizontal="center" vertical="center" wrapText="1"/>
    </xf>
    <xf numFmtId="10" fontId="50" fillId="0" borderId="43" xfId="513" applyNumberFormat="1" applyFont="1" applyBorder="1" applyAlignment="1">
      <alignment horizontal="center" vertical="center" wrapText="1"/>
    </xf>
    <xf numFmtId="0" fontId="50" fillId="0" borderId="58" xfId="0" applyFont="1" applyFill="1" applyBorder="1" applyAlignment="1">
      <alignment horizontal="center" vertical="center" wrapText="1"/>
    </xf>
    <xf numFmtId="0" fontId="50" fillId="0" borderId="72" xfId="0" applyFont="1" applyFill="1" applyBorder="1" applyAlignment="1">
      <alignment horizontal="center" vertical="center" wrapText="1"/>
    </xf>
    <xf numFmtId="0" fontId="57" fillId="0" borderId="0" xfId="0" applyFont="1" applyFill="1" applyAlignment="1">
      <alignment horizontal="center" vertical="center" wrapText="1"/>
    </xf>
    <xf numFmtId="0" fontId="5" fillId="0" borderId="73" xfId="504" applyFont="1" applyFill="1" applyBorder="1" applyAlignment="1">
      <alignment horizontal="center" vertical="center"/>
      <protection/>
    </xf>
    <xf numFmtId="0" fontId="5" fillId="0" borderId="74" xfId="504" applyFont="1" applyFill="1" applyBorder="1" applyAlignment="1">
      <alignment horizontal="center" vertical="center"/>
      <protection/>
    </xf>
    <xf numFmtId="0" fontId="5" fillId="0" borderId="75" xfId="504" applyFont="1" applyBorder="1" applyAlignment="1">
      <alignment horizontal="center"/>
      <protection/>
    </xf>
    <xf numFmtId="166" fontId="5" fillId="0" borderId="0" xfId="47" applyFont="1" applyBorder="1" applyAlignment="1">
      <alignment horizontal="center"/>
    </xf>
    <xf numFmtId="0" fontId="5" fillId="0" borderId="0" xfId="504" applyFont="1" applyBorder="1" applyAlignment="1">
      <alignment horizontal="center"/>
      <protection/>
    </xf>
    <xf numFmtId="0" fontId="5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8" fillId="0" borderId="0" xfId="0" applyFont="1" applyFill="1" applyAlignment="1">
      <alignment horizontal="center" vertical="center" wrapText="1"/>
    </xf>
    <xf numFmtId="0" fontId="50" fillId="0" borderId="34" xfId="0" applyFont="1" applyFill="1" applyBorder="1" applyAlignment="1">
      <alignment horizontal="center" vertical="center" wrapText="1"/>
    </xf>
    <xf numFmtId="0" fontId="54" fillId="37" borderId="34" xfId="0" applyFont="1" applyFill="1" applyBorder="1" applyAlignment="1">
      <alignment horizontal="center" vertical="center" wrapText="1"/>
    </xf>
  </cellXfs>
  <cellStyles count="51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0] 2" xfId="49"/>
    <cellStyle name="Millares 10" xfId="50"/>
    <cellStyle name="Millares 10 2" xfId="51"/>
    <cellStyle name="Millares 10 2 2" xfId="52"/>
    <cellStyle name="Millares 10 3" xfId="53"/>
    <cellStyle name="Millares 10 3 2" xfId="54"/>
    <cellStyle name="Millares 10 4" xfId="55"/>
    <cellStyle name="Millares 10 4 2" xfId="56"/>
    <cellStyle name="Millares 10 5" xfId="57"/>
    <cellStyle name="Millares 11" xfId="58"/>
    <cellStyle name="Millares 11 2" xfId="59"/>
    <cellStyle name="Millares 11 2 2" xfId="60"/>
    <cellStyle name="Millares 11 3" xfId="61"/>
    <cellStyle name="Millares 11 3 2" xfId="62"/>
    <cellStyle name="Millares 11 4" xfId="63"/>
    <cellStyle name="Millares 11 4 2" xfId="64"/>
    <cellStyle name="Millares 11 5" xfId="65"/>
    <cellStyle name="Millares 12" xfId="66"/>
    <cellStyle name="Millares 12 2" xfId="67"/>
    <cellStyle name="Millares 12 2 2" xfId="68"/>
    <cellStyle name="Millares 12 3" xfId="69"/>
    <cellStyle name="Millares 12 3 2" xfId="70"/>
    <cellStyle name="Millares 12 4" xfId="71"/>
    <cellStyle name="Millares 12 4 2" xfId="72"/>
    <cellStyle name="Millares 12 5" xfId="73"/>
    <cellStyle name="Millares 13" xfId="74"/>
    <cellStyle name="Millares 13 2" xfId="75"/>
    <cellStyle name="Millares 13 2 2" xfId="76"/>
    <cellStyle name="Millares 13 3" xfId="77"/>
    <cellStyle name="Millares 13 3 2" xfId="78"/>
    <cellStyle name="Millares 13 4" xfId="79"/>
    <cellStyle name="Millares 13 4 2" xfId="80"/>
    <cellStyle name="Millares 13 5" xfId="81"/>
    <cellStyle name="Millares 14" xfId="82"/>
    <cellStyle name="Millares 14 2" xfId="83"/>
    <cellStyle name="Millares 14 2 2" xfId="84"/>
    <cellStyle name="Millares 14 3" xfId="85"/>
    <cellStyle name="Millares 14 3 2" xfId="86"/>
    <cellStyle name="Millares 14 4" xfId="87"/>
    <cellStyle name="Millares 14 4 2" xfId="88"/>
    <cellStyle name="Millares 14 5" xfId="89"/>
    <cellStyle name="Millares 15" xfId="90"/>
    <cellStyle name="Millares 15 2" xfId="91"/>
    <cellStyle name="Millares 15 2 2" xfId="92"/>
    <cellStyle name="Millares 15 3" xfId="93"/>
    <cellStyle name="Millares 15 3 2" xfId="94"/>
    <cellStyle name="Millares 15 4" xfId="95"/>
    <cellStyle name="Millares 15 4 2" xfId="96"/>
    <cellStyle name="Millares 15 5" xfId="97"/>
    <cellStyle name="Millares 16" xfId="98"/>
    <cellStyle name="Millares 16 2" xfId="99"/>
    <cellStyle name="Millares 16 2 2" xfId="100"/>
    <cellStyle name="Millares 16 3" xfId="101"/>
    <cellStyle name="Millares 16 3 2" xfId="102"/>
    <cellStyle name="Millares 16 4" xfId="103"/>
    <cellStyle name="Millares 16 4 2" xfId="104"/>
    <cellStyle name="Millares 16 5" xfId="105"/>
    <cellStyle name="Millares 17" xfId="106"/>
    <cellStyle name="Millares 17 2" xfId="107"/>
    <cellStyle name="Millares 17 2 2" xfId="108"/>
    <cellStyle name="Millares 17 3" xfId="109"/>
    <cellStyle name="Millares 17 3 2" xfId="110"/>
    <cellStyle name="Millares 17 4" xfId="111"/>
    <cellStyle name="Millares 17 4 2" xfId="112"/>
    <cellStyle name="Millares 17 5" xfId="113"/>
    <cellStyle name="Millares 18" xfId="114"/>
    <cellStyle name="Millares 18 2" xfId="115"/>
    <cellStyle name="Millares 18 2 2" xfId="116"/>
    <cellStyle name="Millares 18 3" xfId="117"/>
    <cellStyle name="Millares 18 3 2" xfId="118"/>
    <cellStyle name="Millares 18 4" xfId="119"/>
    <cellStyle name="Millares 18 4 2" xfId="120"/>
    <cellStyle name="Millares 18 5" xfId="121"/>
    <cellStyle name="Millares 19" xfId="122"/>
    <cellStyle name="Millares 19 2" xfId="123"/>
    <cellStyle name="Millares 19 2 2" xfId="124"/>
    <cellStyle name="Millares 19 3" xfId="125"/>
    <cellStyle name="Millares 19 3 2" xfId="126"/>
    <cellStyle name="Millares 19 4" xfId="127"/>
    <cellStyle name="Millares 19 4 2" xfId="128"/>
    <cellStyle name="Millares 19 5" xfId="129"/>
    <cellStyle name="Millares 2" xfId="130"/>
    <cellStyle name="Millares 2 2" xfId="131"/>
    <cellStyle name="Millares 2 2 2" xfId="132"/>
    <cellStyle name="Millares 2 2 2 2" xfId="133"/>
    <cellStyle name="Millares 2 2 2 2 2" xfId="134"/>
    <cellStyle name="Millares 2 2 2 3" xfId="135"/>
    <cellStyle name="Millares 2 2 2 3 2" xfId="136"/>
    <cellStyle name="Millares 2 2 2 4" xfId="137"/>
    <cellStyle name="Millares 2 2 2 4 2" xfId="138"/>
    <cellStyle name="Millares 2 2 2 5" xfId="139"/>
    <cellStyle name="Millares 2 2 3" xfId="140"/>
    <cellStyle name="Millares 2 3" xfId="141"/>
    <cellStyle name="Millares 2 3 2" xfId="142"/>
    <cellStyle name="Millares 2 3 2 2" xfId="143"/>
    <cellStyle name="Millares 2 3 3" xfId="144"/>
    <cellStyle name="Millares 2 3 3 2" xfId="145"/>
    <cellStyle name="Millares 2 3 4" xfId="146"/>
    <cellStyle name="Millares 2 3 4 2" xfId="147"/>
    <cellStyle name="Millares 2 3 5" xfId="148"/>
    <cellStyle name="Millares 2 4" xfId="149"/>
    <cellStyle name="Millares 2 5" xfId="150"/>
    <cellStyle name="Millares 20" xfId="151"/>
    <cellStyle name="Millares 20 2" xfId="152"/>
    <cellStyle name="Millares 20 2 2" xfId="153"/>
    <cellStyle name="Millares 20 3" xfId="154"/>
    <cellStyle name="Millares 20 3 2" xfId="155"/>
    <cellStyle name="Millares 20 4" xfId="156"/>
    <cellStyle name="Millares 20 4 2" xfId="157"/>
    <cellStyle name="Millares 20 5" xfId="158"/>
    <cellStyle name="Millares 21" xfId="159"/>
    <cellStyle name="Millares 21 2" xfId="160"/>
    <cellStyle name="Millares 21 2 2" xfId="161"/>
    <cellStyle name="Millares 21 3" xfId="162"/>
    <cellStyle name="Millares 21 3 2" xfId="163"/>
    <cellStyle name="Millares 21 4" xfId="164"/>
    <cellStyle name="Millares 21 4 2" xfId="165"/>
    <cellStyle name="Millares 21 5" xfId="166"/>
    <cellStyle name="Millares 22" xfId="167"/>
    <cellStyle name="Millares 22 2" xfId="168"/>
    <cellStyle name="Millares 22 2 2" xfId="169"/>
    <cellStyle name="Millares 22 3" xfId="170"/>
    <cellStyle name="Millares 22 3 2" xfId="171"/>
    <cellStyle name="Millares 22 4" xfId="172"/>
    <cellStyle name="Millares 22 4 2" xfId="173"/>
    <cellStyle name="Millares 22 5" xfId="174"/>
    <cellStyle name="Millares 23" xfId="175"/>
    <cellStyle name="Millares 23 2" xfId="176"/>
    <cellStyle name="Millares 23 2 2" xfId="177"/>
    <cellStyle name="Millares 23 3" xfId="178"/>
    <cellStyle name="Millares 23 3 2" xfId="179"/>
    <cellStyle name="Millares 23 4" xfId="180"/>
    <cellStyle name="Millares 23 4 2" xfId="181"/>
    <cellStyle name="Millares 23 5" xfId="182"/>
    <cellStyle name="Millares 24" xfId="183"/>
    <cellStyle name="Millares 24 2" xfId="184"/>
    <cellStyle name="Millares 25" xfId="185"/>
    <cellStyle name="Millares 25 2" xfId="186"/>
    <cellStyle name="Millares 26" xfId="187"/>
    <cellStyle name="Millares 26 2" xfId="188"/>
    <cellStyle name="Millares 27" xfId="189"/>
    <cellStyle name="Millares 27 2" xfId="190"/>
    <cellStyle name="Millares 28" xfId="191"/>
    <cellStyle name="Millares 28 2" xfId="192"/>
    <cellStyle name="Millares 29" xfId="193"/>
    <cellStyle name="Millares 29 2" xfId="194"/>
    <cellStyle name="Millares 3" xfId="195"/>
    <cellStyle name="Millares 3 2" xfId="196"/>
    <cellStyle name="Millares 30" xfId="197"/>
    <cellStyle name="Millares 30 2" xfId="198"/>
    <cellStyle name="Millares 31" xfId="199"/>
    <cellStyle name="Millares 31 2" xfId="200"/>
    <cellStyle name="Millares 32" xfId="201"/>
    <cellStyle name="Millares 32 2" xfId="202"/>
    <cellStyle name="Millares 33" xfId="203"/>
    <cellStyle name="Millares 33 2" xfId="204"/>
    <cellStyle name="Millares 34" xfId="205"/>
    <cellStyle name="Millares 34 2" xfId="206"/>
    <cellStyle name="Millares 35" xfId="207"/>
    <cellStyle name="Millares 35 2" xfId="208"/>
    <cellStyle name="Millares 36" xfId="209"/>
    <cellStyle name="Millares 36 2" xfId="210"/>
    <cellStyle name="Millares 37" xfId="211"/>
    <cellStyle name="Millares 37 2" xfId="212"/>
    <cellStyle name="Millares 38" xfId="213"/>
    <cellStyle name="Millares 39" xfId="214"/>
    <cellStyle name="Millares 4" xfId="215"/>
    <cellStyle name="Millares 4 2" xfId="216"/>
    <cellStyle name="Millares 4 2 2" xfId="217"/>
    <cellStyle name="Millares 4 2 2 2" xfId="218"/>
    <cellStyle name="Millares 4 2 2 2 2" xfId="219"/>
    <cellStyle name="Millares 4 2 2 3" xfId="220"/>
    <cellStyle name="Millares 4 2 2 3 2" xfId="221"/>
    <cellStyle name="Millares 4 2 2 4" xfId="222"/>
    <cellStyle name="Millares 4 2 2 4 2" xfId="223"/>
    <cellStyle name="Millares 4 2 2 5" xfId="224"/>
    <cellStyle name="Millares 4 2 3" xfId="225"/>
    <cellStyle name="Millares 4 2 3 2" xfId="226"/>
    <cellStyle name="Millares 4 2 3 2 2" xfId="227"/>
    <cellStyle name="Millares 4 2 3 3" xfId="228"/>
    <cellStyle name="Millares 4 2 3 3 2" xfId="229"/>
    <cellStyle name="Millares 4 2 3 4" xfId="230"/>
    <cellStyle name="Millares 4 2 3 4 2" xfId="231"/>
    <cellStyle name="Millares 4 2 3 5" xfId="232"/>
    <cellStyle name="Millares 4 2 4" xfId="233"/>
    <cellStyle name="Millares 4 2 4 2" xfId="234"/>
    <cellStyle name="Millares 4 2 5" xfId="235"/>
    <cellStyle name="Millares 4 2 5 2" xfId="236"/>
    <cellStyle name="Millares 4 2 6" xfId="237"/>
    <cellStyle name="Millares 4 2 6 2" xfId="238"/>
    <cellStyle name="Millares 4 2 7" xfId="239"/>
    <cellStyle name="Millares 4 3" xfId="240"/>
    <cellStyle name="Millares 4 3 2" xfId="241"/>
    <cellStyle name="Millares 4 3 2 2" xfId="242"/>
    <cellStyle name="Millares 4 3 2 2 2" xfId="243"/>
    <cellStyle name="Millares 4 3 2 3" xfId="244"/>
    <cellStyle name="Millares 4 3 2 3 2" xfId="245"/>
    <cellStyle name="Millares 4 3 2 4" xfId="246"/>
    <cellStyle name="Millares 4 3 2 4 2" xfId="247"/>
    <cellStyle name="Millares 4 3 2 5" xfId="248"/>
    <cellStyle name="Millares 4 3 3" xfId="249"/>
    <cellStyle name="Millares 4 3 3 2" xfId="250"/>
    <cellStyle name="Millares 4 3 3 2 2" xfId="251"/>
    <cellStyle name="Millares 4 3 3 3" xfId="252"/>
    <cellStyle name="Millares 4 3 3 3 2" xfId="253"/>
    <cellStyle name="Millares 4 3 3 4" xfId="254"/>
    <cellStyle name="Millares 4 3 3 4 2" xfId="255"/>
    <cellStyle name="Millares 4 3 3 5" xfId="256"/>
    <cellStyle name="Millares 4 3 4" xfId="257"/>
    <cellStyle name="Millares 4 3 4 2" xfId="258"/>
    <cellStyle name="Millares 4 3 5" xfId="259"/>
    <cellStyle name="Millares 4 3 5 2" xfId="260"/>
    <cellStyle name="Millares 4 3 6" xfId="261"/>
    <cellStyle name="Millares 4 3 6 2" xfId="262"/>
    <cellStyle name="Millares 4 3 7" xfId="263"/>
    <cellStyle name="Millares 4 4" xfId="264"/>
    <cellStyle name="Millares 4 4 2" xfId="265"/>
    <cellStyle name="Millares 4 4 2 2" xfId="266"/>
    <cellStyle name="Millares 4 4 3" xfId="267"/>
    <cellStyle name="Millares 4 4 3 2" xfId="268"/>
    <cellStyle name="Millares 4 4 4" xfId="269"/>
    <cellStyle name="Millares 4 4 4 2" xfId="270"/>
    <cellStyle name="Millares 4 4 5" xfId="271"/>
    <cellStyle name="Millares 4 5" xfId="272"/>
    <cellStyle name="Millares 4 5 2" xfId="273"/>
    <cellStyle name="Millares 4 5 2 2" xfId="274"/>
    <cellStyle name="Millares 4 5 3" xfId="275"/>
    <cellStyle name="Millares 4 5 3 2" xfId="276"/>
    <cellStyle name="Millares 4 5 4" xfId="277"/>
    <cellStyle name="Millares 4 5 4 2" xfId="278"/>
    <cellStyle name="Millares 4 5 5" xfId="279"/>
    <cellStyle name="Millares 4 6" xfId="280"/>
    <cellStyle name="Millares 4 6 2" xfId="281"/>
    <cellStyle name="Millares 4 7" xfId="282"/>
    <cellStyle name="Millares 4 7 2" xfId="283"/>
    <cellStyle name="Millares 4 8" xfId="284"/>
    <cellStyle name="Millares 4 8 2" xfId="285"/>
    <cellStyle name="Millares 4 9" xfId="286"/>
    <cellStyle name="Millares 40" xfId="287"/>
    <cellStyle name="Millares 41" xfId="288"/>
    <cellStyle name="Millares 42" xfId="289"/>
    <cellStyle name="Millares 43" xfId="290"/>
    <cellStyle name="Millares 5" xfId="291"/>
    <cellStyle name="Millares 5 2" xfId="292"/>
    <cellStyle name="Millares 5 2 2" xfId="293"/>
    <cellStyle name="Millares 5 2 2 2" xfId="294"/>
    <cellStyle name="Millares 5 2 2 2 2" xfId="295"/>
    <cellStyle name="Millares 5 2 2 3" xfId="296"/>
    <cellStyle name="Millares 5 2 2 3 2" xfId="297"/>
    <cellStyle name="Millares 5 2 2 4" xfId="298"/>
    <cellStyle name="Millares 5 2 2 4 2" xfId="299"/>
    <cellStyle name="Millares 5 2 2 5" xfId="300"/>
    <cellStyle name="Millares 5 2 3" xfId="301"/>
    <cellStyle name="Millares 5 2 3 2" xfId="302"/>
    <cellStyle name="Millares 5 2 3 2 2" xfId="303"/>
    <cellStyle name="Millares 5 2 3 3" xfId="304"/>
    <cellStyle name="Millares 5 2 3 3 2" xfId="305"/>
    <cellStyle name="Millares 5 2 3 4" xfId="306"/>
    <cellStyle name="Millares 5 2 3 4 2" xfId="307"/>
    <cellStyle name="Millares 5 2 3 5" xfId="308"/>
    <cellStyle name="Millares 5 2 4" xfId="309"/>
    <cellStyle name="Millares 5 2 4 2" xfId="310"/>
    <cellStyle name="Millares 5 2 5" xfId="311"/>
    <cellStyle name="Millares 5 2 5 2" xfId="312"/>
    <cellStyle name="Millares 5 2 6" xfId="313"/>
    <cellStyle name="Millares 5 2 6 2" xfId="314"/>
    <cellStyle name="Millares 5 2 7" xfId="315"/>
    <cellStyle name="Millares 5 3" xfId="316"/>
    <cellStyle name="Millares 5 3 2" xfId="317"/>
    <cellStyle name="Millares 5 3 2 2" xfId="318"/>
    <cellStyle name="Millares 5 3 2 2 2" xfId="319"/>
    <cellStyle name="Millares 5 3 2 3" xfId="320"/>
    <cellStyle name="Millares 5 3 2 3 2" xfId="321"/>
    <cellStyle name="Millares 5 3 2 4" xfId="322"/>
    <cellStyle name="Millares 5 3 2 4 2" xfId="323"/>
    <cellStyle name="Millares 5 3 2 5" xfId="324"/>
    <cellStyle name="Millares 5 3 3" xfId="325"/>
    <cellStyle name="Millares 5 3 3 2" xfId="326"/>
    <cellStyle name="Millares 5 3 3 2 2" xfId="327"/>
    <cellStyle name="Millares 5 3 3 3" xfId="328"/>
    <cellStyle name="Millares 5 3 3 3 2" xfId="329"/>
    <cellStyle name="Millares 5 3 3 4" xfId="330"/>
    <cellStyle name="Millares 5 3 3 4 2" xfId="331"/>
    <cellStyle name="Millares 5 3 3 5" xfId="332"/>
    <cellStyle name="Millares 5 3 4" xfId="333"/>
    <cellStyle name="Millares 5 3 4 2" xfId="334"/>
    <cellStyle name="Millares 5 3 5" xfId="335"/>
    <cellStyle name="Millares 5 3 5 2" xfId="336"/>
    <cellStyle name="Millares 5 3 6" xfId="337"/>
    <cellStyle name="Millares 5 3 6 2" xfId="338"/>
    <cellStyle name="Millares 5 3 7" xfId="339"/>
    <cellStyle name="Millares 5 4" xfId="340"/>
    <cellStyle name="Millares 5 4 2" xfId="341"/>
    <cellStyle name="Millares 5 4 2 2" xfId="342"/>
    <cellStyle name="Millares 5 4 3" xfId="343"/>
    <cellStyle name="Millares 5 4 3 2" xfId="344"/>
    <cellStyle name="Millares 5 4 4" xfId="345"/>
    <cellStyle name="Millares 5 4 4 2" xfId="346"/>
    <cellStyle name="Millares 5 4 5" xfId="347"/>
    <cellStyle name="Millares 5 5" xfId="348"/>
    <cellStyle name="Millares 5 5 2" xfId="349"/>
    <cellStyle name="Millares 5 5 2 2" xfId="350"/>
    <cellStyle name="Millares 5 5 3" xfId="351"/>
    <cellStyle name="Millares 5 5 3 2" xfId="352"/>
    <cellStyle name="Millares 5 5 4" xfId="353"/>
    <cellStyle name="Millares 5 5 4 2" xfId="354"/>
    <cellStyle name="Millares 5 5 5" xfId="355"/>
    <cellStyle name="Millares 5 6" xfId="356"/>
    <cellStyle name="Millares 5 6 2" xfId="357"/>
    <cellStyle name="Millares 5 7" xfId="358"/>
    <cellStyle name="Millares 5 7 2" xfId="359"/>
    <cellStyle name="Millares 5 8" xfId="360"/>
    <cellStyle name="Millares 5 8 2" xfId="361"/>
    <cellStyle name="Millares 5 9" xfId="362"/>
    <cellStyle name="Millares 6" xfId="363"/>
    <cellStyle name="Millares 6 2" xfId="364"/>
    <cellStyle name="Millares 6 2 2" xfId="365"/>
    <cellStyle name="Millares 6 2 2 2" xfId="366"/>
    <cellStyle name="Millares 6 2 3" xfId="367"/>
    <cellStyle name="Millares 6 2 3 2" xfId="368"/>
    <cellStyle name="Millares 6 2 4" xfId="369"/>
    <cellStyle name="Millares 6 2 4 2" xfId="370"/>
    <cellStyle name="Millares 6 2 5" xfId="371"/>
    <cellStyle name="Millares 6 3" xfId="372"/>
    <cellStyle name="Millares 6 3 2" xfId="373"/>
    <cellStyle name="Millares 6 3 2 2" xfId="374"/>
    <cellStyle name="Millares 6 3 3" xfId="375"/>
    <cellStyle name="Millares 6 3 3 2" xfId="376"/>
    <cellStyle name="Millares 6 3 4" xfId="377"/>
    <cellStyle name="Millares 6 3 4 2" xfId="378"/>
    <cellStyle name="Millares 6 3 5" xfId="379"/>
    <cellStyle name="Millares 6 4" xfId="380"/>
    <cellStyle name="Millares 6 4 2" xfId="381"/>
    <cellStyle name="Millares 6 5" xfId="382"/>
    <cellStyle name="Millares 6 5 2" xfId="383"/>
    <cellStyle name="Millares 6 6" xfId="384"/>
    <cellStyle name="Millares 6 6 2" xfId="385"/>
    <cellStyle name="Millares 6 7" xfId="386"/>
    <cellStyle name="Millares 7" xfId="387"/>
    <cellStyle name="Millares 7 2" xfId="388"/>
    <cellStyle name="Millares 7 2 2" xfId="389"/>
    <cellStyle name="Millares 7 2 2 2" xfId="390"/>
    <cellStyle name="Millares 7 2 3" xfId="391"/>
    <cellStyle name="Millares 7 2 3 2" xfId="392"/>
    <cellStyle name="Millares 7 2 4" xfId="393"/>
    <cellStyle name="Millares 7 2 4 2" xfId="394"/>
    <cellStyle name="Millares 7 2 5" xfId="395"/>
    <cellStyle name="Millares 7 3" xfId="396"/>
    <cellStyle name="Millares 7 3 2" xfId="397"/>
    <cellStyle name="Millares 7 3 2 2" xfId="398"/>
    <cellStyle name="Millares 7 3 3" xfId="399"/>
    <cellStyle name="Millares 7 3 3 2" xfId="400"/>
    <cellStyle name="Millares 7 3 4" xfId="401"/>
    <cellStyle name="Millares 7 3 4 2" xfId="402"/>
    <cellStyle name="Millares 7 3 5" xfId="403"/>
    <cellStyle name="Millares 7 4" xfId="404"/>
    <cellStyle name="Millares 7 4 2" xfId="405"/>
    <cellStyle name="Millares 7 5" xfId="406"/>
    <cellStyle name="Millares 7 5 2" xfId="407"/>
    <cellStyle name="Millares 7 6" xfId="408"/>
    <cellStyle name="Millares 7 6 2" xfId="409"/>
    <cellStyle name="Millares 7 7" xfId="410"/>
    <cellStyle name="Millares 8" xfId="411"/>
    <cellStyle name="Millares 9" xfId="412"/>
    <cellStyle name="Millares 9 2" xfId="413"/>
    <cellStyle name="Millares 9 2 2" xfId="414"/>
    <cellStyle name="Millares 9 2 2 2" xfId="415"/>
    <cellStyle name="Millares 9 2 3" xfId="416"/>
    <cellStyle name="Millares 9 2 3 2" xfId="417"/>
    <cellStyle name="Millares 9 2 4" xfId="418"/>
    <cellStyle name="Millares 9 2 4 2" xfId="419"/>
    <cellStyle name="Millares 9 2 5" xfId="420"/>
    <cellStyle name="Currency" xfId="421"/>
    <cellStyle name="Currency [0]" xfId="422"/>
    <cellStyle name="Moneda [0] 2" xfId="423"/>
    <cellStyle name="Moneda 2" xfId="424"/>
    <cellStyle name="Moneda 2 2" xfId="425"/>
    <cellStyle name="Moneda 3" xfId="426"/>
    <cellStyle name="Moneda 3 2" xfId="427"/>
    <cellStyle name="Moneda 3 2 2" xfId="428"/>
    <cellStyle name="Moneda 3 2 2 2" xfId="429"/>
    <cellStyle name="Moneda 3 2 2 2 2" xfId="430"/>
    <cellStyle name="Moneda 3 2 2 3" xfId="431"/>
    <cellStyle name="Moneda 3 2 2 3 2" xfId="432"/>
    <cellStyle name="Moneda 3 2 2 4" xfId="433"/>
    <cellStyle name="Moneda 3 2 2 4 2" xfId="434"/>
    <cellStyle name="Moneda 3 2 2 5" xfId="435"/>
    <cellStyle name="Moneda 3 2 3" xfId="436"/>
    <cellStyle name="Moneda 3 2 3 2" xfId="437"/>
    <cellStyle name="Moneda 3 2 3 2 2" xfId="438"/>
    <cellStyle name="Moneda 3 2 3 3" xfId="439"/>
    <cellStyle name="Moneda 3 2 3 3 2" xfId="440"/>
    <cellStyle name="Moneda 3 2 3 4" xfId="441"/>
    <cellStyle name="Moneda 3 2 3 4 2" xfId="442"/>
    <cellStyle name="Moneda 3 2 3 5" xfId="443"/>
    <cellStyle name="Moneda 3 2 4" xfId="444"/>
    <cellStyle name="Moneda 3 2 4 2" xfId="445"/>
    <cellStyle name="Moneda 3 2 5" xfId="446"/>
    <cellStyle name="Moneda 3 2 5 2" xfId="447"/>
    <cellStyle name="Moneda 3 2 6" xfId="448"/>
    <cellStyle name="Moneda 3 2 6 2" xfId="449"/>
    <cellStyle name="Moneda 3 2 7" xfId="450"/>
    <cellStyle name="Moneda 3 3" xfId="451"/>
    <cellStyle name="Moneda 3 3 2" xfId="452"/>
    <cellStyle name="Moneda 3 3 2 2" xfId="453"/>
    <cellStyle name="Moneda 3 3 2 2 2" xfId="454"/>
    <cellStyle name="Moneda 3 3 2 3" xfId="455"/>
    <cellStyle name="Moneda 3 3 2 3 2" xfId="456"/>
    <cellStyle name="Moneda 3 3 2 4" xfId="457"/>
    <cellStyle name="Moneda 3 3 2 4 2" xfId="458"/>
    <cellStyle name="Moneda 3 3 2 5" xfId="459"/>
    <cellStyle name="Moneda 3 3 3" xfId="460"/>
    <cellStyle name="Moneda 3 3 3 2" xfId="461"/>
    <cellStyle name="Moneda 3 3 3 2 2" xfId="462"/>
    <cellStyle name="Moneda 3 3 3 3" xfId="463"/>
    <cellStyle name="Moneda 3 3 3 3 2" xfId="464"/>
    <cellStyle name="Moneda 3 3 3 4" xfId="465"/>
    <cellStyle name="Moneda 3 3 3 4 2" xfId="466"/>
    <cellStyle name="Moneda 3 3 3 5" xfId="467"/>
    <cellStyle name="Moneda 3 3 4" xfId="468"/>
    <cellStyle name="Moneda 3 3 4 2" xfId="469"/>
    <cellStyle name="Moneda 3 3 5" xfId="470"/>
    <cellStyle name="Moneda 3 3 5 2" xfId="471"/>
    <cellStyle name="Moneda 3 3 6" xfId="472"/>
    <cellStyle name="Moneda 3 3 6 2" xfId="473"/>
    <cellStyle name="Moneda 3 3 7" xfId="474"/>
    <cellStyle name="Moneda 3 4" xfId="475"/>
    <cellStyle name="Moneda 3 4 2" xfId="476"/>
    <cellStyle name="Moneda 3 4 2 2" xfId="477"/>
    <cellStyle name="Moneda 3 4 3" xfId="478"/>
    <cellStyle name="Moneda 3 4 3 2" xfId="479"/>
    <cellStyle name="Moneda 3 4 4" xfId="480"/>
    <cellStyle name="Moneda 3 4 4 2" xfId="481"/>
    <cellStyle name="Moneda 3 4 5" xfId="482"/>
    <cellStyle name="Moneda 3 5" xfId="483"/>
    <cellStyle name="Moneda 3 5 2" xfId="484"/>
    <cellStyle name="Moneda 3 5 2 2" xfId="485"/>
    <cellStyle name="Moneda 3 5 3" xfId="486"/>
    <cellStyle name="Moneda 3 5 3 2" xfId="487"/>
    <cellStyle name="Moneda 3 5 4" xfId="488"/>
    <cellStyle name="Moneda 3 5 4 2" xfId="489"/>
    <cellStyle name="Moneda 3 5 5" xfId="490"/>
    <cellStyle name="Moneda 3 6" xfId="491"/>
    <cellStyle name="Moneda 3 6 2" xfId="492"/>
    <cellStyle name="Moneda 3 7" xfId="493"/>
    <cellStyle name="Moneda 3 7 2" xfId="494"/>
    <cellStyle name="Moneda 3 8" xfId="495"/>
    <cellStyle name="Moneda 3 8 2" xfId="496"/>
    <cellStyle name="Moneda 3 9" xfId="497"/>
    <cellStyle name="Moneda 4" xfId="498"/>
    <cellStyle name="Moneda 5" xfId="499"/>
    <cellStyle name="Moneda 5 2" xfId="500"/>
    <cellStyle name="Moneda 6" xfId="501"/>
    <cellStyle name="Moneda 7" xfId="502"/>
    <cellStyle name="Neutral" xfId="503"/>
    <cellStyle name="Normal 2" xfId="504"/>
    <cellStyle name="Normal 2 2" xfId="505"/>
    <cellStyle name="Normal 2 3" xfId="506"/>
    <cellStyle name="Normal 3" xfId="507"/>
    <cellStyle name="Normal 3 2" xfId="508"/>
    <cellStyle name="Normal 4" xfId="509"/>
    <cellStyle name="Normal 4 2" xfId="510"/>
    <cellStyle name="Normal 5" xfId="511"/>
    <cellStyle name="Notas" xfId="512"/>
    <cellStyle name="Percent" xfId="513"/>
    <cellStyle name="Porcentaje 2" xfId="514"/>
    <cellStyle name="Porcentaje 2 2" xfId="515"/>
    <cellStyle name="Porcentaje 2 3" xfId="516"/>
    <cellStyle name="Porcentaje 2 4" xfId="517"/>
    <cellStyle name="Porcentaje 3" xfId="518"/>
    <cellStyle name="Porcentaje 3 2" xfId="519"/>
    <cellStyle name="Salida" xfId="520"/>
    <cellStyle name="Texto de advertencia" xfId="521"/>
    <cellStyle name="Texto explicativo" xfId="522"/>
    <cellStyle name="Título" xfId="523"/>
    <cellStyle name="Título 2" xfId="524"/>
    <cellStyle name="Título 3" xfId="525"/>
    <cellStyle name="Total" xfId="5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ACUERDOS%2017%20AL%20JUNTA%2014%20DE%20DICIEMBRE%20DE%202016\Cierre%20definitivo%20Tercer%20Trimestr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ROP 2016 CIERRE ACDO 13"/>
      <sheetName val="Nomina 2015"/>
      <sheetName val="RECAUDO OK"/>
      <sheetName val="SISTEMAS DE INFORMACIÓN OK "/>
      <sheetName val="ASISTENCIA TÉCNICA OK"/>
      <sheetName val="FERIAS GASTRONOMICAS OK"/>
      <sheetName val="SAC"/>
      <sheetName val="FUNCIONAMIENTO OK"/>
      <sheetName val="Nomina 2016 "/>
    </sheetNames>
    <sheetDataSet>
      <sheetData sheetId="2">
        <row r="58">
          <cell r="M58">
            <v>42370</v>
          </cell>
        </row>
        <row r="59">
          <cell r="M59">
            <v>42400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Q14"/>
  <sheetViews>
    <sheetView zoomScale="70" zoomScaleNormal="70" zoomScalePageLayoutView="0" workbookViewId="0" topLeftCell="A1">
      <selection activeCell="E5" sqref="E5"/>
    </sheetView>
  </sheetViews>
  <sheetFormatPr defaultColWidth="11.57421875" defaultRowHeight="15"/>
  <cols>
    <col min="1" max="1" width="9.28125" style="109" customWidth="1"/>
    <col min="2" max="2" width="22.28125" style="102" customWidth="1"/>
    <col min="3" max="3" width="22.28125" style="130" customWidth="1"/>
    <col min="4" max="4" width="36.140625" style="93" customWidth="1"/>
    <col min="5" max="5" width="17.28125" style="93" bestFit="1" customWidth="1"/>
    <col min="6" max="6" width="16.00390625" style="93" bestFit="1" customWidth="1"/>
    <col min="7" max="7" width="20.28125" style="93" customWidth="1"/>
    <col min="8" max="8" width="18.00390625" style="93" customWidth="1"/>
    <col min="9" max="9" width="103.00390625" style="93" customWidth="1"/>
    <col min="10" max="10" width="11.57421875" style="93" customWidth="1"/>
    <col min="11" max="11" width="19.421875" style="2" bestFit="1" customWidth="1"/>
    <col min="12" max="12" width="16.00390625" style="2" bestFit="1" customWidth="1"/>
    <col min="13" max="13" width="18.140625" style="94" bestFit="1" customWidth="1"/>
    <col min="14" max="14" width="16.28125" style="93" bestFit="1" customWidth="1"/>
    <col min="15" max="15" width="18.140625" style="2" bestFit="1" customWidth="1"/>
    <col min="16" max="16" width="14.7109375" style="93" bestFit="1" customWidth="1"/>
    <col min="17" max="16384" width="11.57421875" style="93" customWidth="1"/>
  </cols>
  <sheetData>
    <row r="1" spans="2:9" ht="21" customHeight="1">
      <c r="B1" s="295" t="s">
        <v>12</v>
      </c>
      <c r="C1" s="295"/>
      <c r="D1" s="295"/>
      <c r="E1" s="295"/>
      <c r="F1" s="295"/>
      <c r="G1" s="295"/>
      <c r="H1" s="295"/>
      <c r="I1" s="295"/>
    </row>
    <row r="2" spans="2:9" ht="21" customHeight="1">
      <c r="B2" s="295" t="s">
        <v>114</v>
      </c>
      <c r="C2" s="295"/>
      <c r="D2" s="295"/>
      <c r="E2" s="295"/>
      <c r="F2" s="295"/>
      <c r="G2" s="295"/>
      <c r="H2" s="295"/>
      <c r="I2" s="295"/>
    </row>
    <row r="3" spans="4:9" ht="15.75" customHeight="1" thickBot="1">
      <c r="D3" s="1"/>
      <c r="E3" s="1"/>
      <c r="F3" s="1"/>
      <c r="G3" s="1"/>
      <c r="H3" s="1"/>
      <c r="I3" s="1"/>
    </row>
    <row r="4" spans="2:9" ht="31.5" thickBot="1">
      <c r="B4" s="113" t="s">
        <v>56</v>
      </c>
      <c r="C4" s="151" t="s">
        <v>104</v>
      </c>
      <c r="D4" s="115" t="s">
        <v>67</v>
      </c>
      <c r="E4" s="114" t="s">
        <v>61</v>
      </c>
      <c r="F4" s="115" t="s">
        <v>53</v>
      </c>
      <c r="G4" s="115" t="s">
        <v>62</v>
      </c>
      <c r="H4" s="114" t="s">
        <v>77</v>
      </c>
      <c r="I4" s="116" t="s">
        <v>60</v>
      </c>
    </row>
    <row r="5" spans="1:17" s="94" customFormat="1" ht="30.75">
      <c r="A5" s="117"/>
      <c r="B5" s="289" t="s">
        <v>1</v>
      </c>
      <c r="C5" s="291" t="s">
        <v>1</v>
      </c>
      <c r="D5" s="131" t="s">
        <v>75</v>
      </c>
      <c r="E5" s="132">
        <v>10000000</v>
      </c>
      <c r="F5" s="133">
        <v>1</v>
      </c>
      <c r="G5" s="133" t="s">
        <v>63</v>
      </c>
      <c r="H5" s="134">
        <f>+E5*F5</f>
        <v>10000000</v>
      </c>
      <c r="I5" s="135" t="s">
        <v>115</v>
      </c>
      <c r="J5" s="93"/>
      <c r="K5" s="2"/>
      <c r="L5" s="70"/>
      <c r="N5" s="93"/>
      <c r="O5" s="2"/>
      <c r="P5" s="93"/>
      <c r="Q5" s="93"/>
    </row>
    <row r="6" spans="1:17" s="94" customFormat="1" ht="46.5" thickBot="1">
      <c r="A6" s="117"/>
      <c r="B6" s="290"/>
      <c r="C6" s="292"/>
      <c r="D6" s="136" t="s">
        <v>55</v>
      </c>
      <c r="E6" s="111">
        <f>ROUND((5600000*3.5%)+5600000,-3)</f>
        <v>5796000</v>
      </c>
      <c r="F6" s="112">
        <v>12</v>
      </c>
      <c r="G6" s="112" t="s">
        <v>63</v>
      </c>
      <c r="H6" s="137">
        <f>+F6*E6</f>
        <v>69552000</v>
      </c>
      <c r="I6" s="138" t="s">
        <v>99</v>
      </c>
      <c r="J6" s="93"/>
      <c r="K6" s="2"/>
      <c r="L6" s="70"/>
      <c r="N6" s="93"/>
      <c r="O6" s="2"/>
      <c r="P6" s="93"/>
      <c r="Q6" s="93"/>
    </row>
    <row r="7" spans="1:10" s="96" customFormat="1" ht="62.25" thickBot="1">
      <c r="A7" s="108"/>
      <c r="B7" s="106" t="s">
        <v>0</v>
      </c>
      <c r="C7" s="160" t="s">
        <v>0</v>
      </c>
      <c r="D7" s="161" t="s">
        <v>78</v>
      </c>
      <c r="E7" s="162">
        <f>24000000*0.19+24000000</f>
        <v>28560000</v>
      </c>
      <c r="F7" s="163">
        <v>1</v>
      </c>
      <c r="G7" s="160" t="s">
        <v>79</v>
      </c>
      <c r="H7" s="153">
        <f>+E7*F7</f>
        <v>28560000</v>
      </c>
      <c r="I7" s="164" t="s">
        <v>100</v>
      </c>
      <c r="J7" s="98"/>
    </row>
    <row r="8" spans="1:14" s="99" customFormat="1" ht="30" customHeight="1">
      <c r="A8" s="121"/>
      <c r="B8" s="293" t="s">
        <v>116</v>
      </c>
      <c r="C8" s="167" t="s">
        <v>96</v>
      </c>
      <c r="D8" s="154" t="s">
        <v>97</v>
      </c>
      <c r="E8" s="155">
        <v>3850000</v>
      </c>
      <c r="F8" s="156">
        <f>24*45</f>
        <v>1080</v>
      </c>
      <c r="G8" s="157" t="s">
        <v>117</v>
      </c>
      <c r="H8" s="158">
        <f>+E8/30*F8</f>
        <v>138600000</v>
      </c>
      <c r="I8" s="159" t="s">
        <v>98</v>
      </c>
      <c r="J8" s="100"/>
      <c r="K8" s="100"/>
      <c r="L8" s="101"/>
      <c r="M8" s="95"/>
      <c r="N8" s="95"/>
    </row>
    <row r="9" spans="2:12" s="121" customFormat="1" ht="62.25" thickBot="1">
      <c r="B9" s="294"/>
      <c r="C9" s="112" t="s">
        <v>106</v>
      </c>
      <c r="D9" s="142" t="s">
        <v>102</v>
      </c>
      <c r="E9" s="143">
        <v>30000000</v>
      </c>
      <c r="F9" s="144">
        <v>1</v>
      </c>
      <c r="G9" s="145" t="s">
        <v>107</v>
      </c>
      <c r="H9" s="146">
        <f>+E9*F9</f>
        <v>30000000</v>
      </c>
      <c r="I9" s="147" t="s">
        <v>103</v>
      </c>
      <c r="J9" s="124"/>
      <c r="K9" s="124"/>
      <c r="L9" s="125"/>
    </row>
    <row r="10" spans="2:17" s="150" customFormat="1" ht="31.5" thickBot="1">
      <c r="B10" s="149" t="s">
        <v>101</v>
      </c>
      <c r="C10" s="152" t="s">
        <v>105</v>
      </c>
      <c r="D10" s="139" t="s">
        <v>85</v>
      </c>
      <c r="E10" s="103">
        <v>150000</v>
      </c>
      <c r="F10" s="140">
        <v>11</v>
      </c>
      <c r="G10" s="141" t="s">
        <v>118</v>
      </c>
      <c r="H10" s="153">
        <f>+E10*F10</f>
        <v>1650000</v>
      </c>
      <c r="I10" s="104" t="s">
        <v>119</v>
      </c>
      <c r="J10" s="118"/>
      <c r="K10" s="119"/>
      <c r="L10" s="118"/>
      <c r="M10" s="118"/>
      <c r="N10" s="118"/>
      <c r="O10" s="120"/>
      <c r="P10" s="118"/>
      <c r="Q10" s="118"/>
    </row>
    <row r="11" spans="2:9" ht="15.75" customHeight="1" thickBot="1">
      <c r="B11" s="286" t="s">
        <v>108</v>
      </c>
      <c r="C11" s="287"/>
      <c r="D11" s="287"/>
      <c r="E11" s="287"/>
      <c r="F11" s="287"/>
      <c r="G11" s="288"/>
      <c r="H11" s="168">
        <f>SUM(H5:H10)</f>
        <v>278362000</v>
      </c>
      <c r="I11" s="169"/>
    </row>
    <row r="12" ht="15">
      <c r="H12" s="110"/>
    </row>
    <row r="14" ht="15">
      <c r="H14" s="110"/>
    </row>
  </sheetData>
  <sheetProtection/>
  <mergeCells count="6">
    <mergeCell ref="B11:G11"/>
    <mergeCell ref="B5:B6"/>
    <mergeCell ref="C5:C6"/>
    <mergeCell ref="B8:B9"/>
    <mergeCell ref="B1:I1"/>
    <mergeCell ref="B2:I2"/>
  </mergeCells>
  <printOptions horizontalCentered="1"/>
  <pageMargins left="0.1968503937007874" right="0.1968503937007874" top="1.1811023622047245" bottom="0.1968503937007874" header="0.31496062992125984" footer="0.31496062992125984"/>
  <pageSetup orientation="landscape" scale="50" r:id="rId1"/>
</worksheet>
</file>

<file path=xl/worksheets/sheet2.xml><?xml version="1.0" encoding="utf-8"?>
<worksheet xmlns="http://schemas.openxmlformats.org/spreadsheetml/2006/main" xmlns:r="http://schemas.openxmlformats.org/officeDocument/2006/relationships">
  <dimension ref="B2:BK141"/>
  <sheetViews>
    <sheetView zoomScale="90" zoomScaleNormal="90" zoomScalePageLayoutView="0" workbookViewId="0" topLeftCell="B58">
      <selection activeCell="C82" sqref="C82"/>
    </sheetView>
  </sheetViews>
  <sheetFormatPr defaultColWidth="11.421875" defaultRowHeight="15" outlineLevelCol="1"/>
  <cols>
    <col min="1" max="1" width="0.71875" style="4" hidden="1" customWidth="1"/>
    <col min="2" max="2" width="50.7109375" style="4" customWidth="1"/>
    <col min="3" max="3" width="18.00390625" style="189" customWidth="1" outlineLevel="1"/>
    <col min="4" max="4" width="14.8515625" style="3" customWidth="1" outlineLevel="1"/>
    <col min="5" max="5" width="12.28125" style="3" customWidth="1" outlineLevel="1"/>
    <col min="6" max="7" width="20.00390625" style="3" bestFit="1" customWidth="1"/>
    <col min="8" max="8" width="18.28125" style="84" customWidth="1"/>
    <col min="9" max="9" width="18.00390625" style="194" bestFit="1" customWidth="1"/>
    <col min="10" max="10" width="18.00390625" style="191" bestFit="1" customWidth="1"/>
    <col min="11" max="11" width="14.8515625" style="192" customWidth="1"/>
    <col min="12" max="12" width="14.8515625" style="193" customWidth="1"/>
    <col min="13" max="13" width="16.57421875" style="193" bestFit="1" customWidth="1"/>
    <col min="14" max="16" width="14.8515625" style="193" bestFit="1" customWidth="1"/>
    <col min="17" max="63" width="11.421875" style="193" customWidth="1"/>
    <col min="64" max="16384" width="11.421875" style="4" customWidth="1"/>
  </cols>
  <sheetData>
    <row r="2" spans="2:8" ht="15">
      <c r="B2" s="298" t="s">
        <v>10</v>
      </c>
      <c r="C2" s="299"/>
      <c r="D2" s="299"/>
      <c r="E2" s="299"/>
      <c r="F2" s="299"/>
      <c r="G2" s="299"/>
      <c r="H2" s="300"/>
    </row>
    <row r="3" spans="2:8" ht="15">
      <c r="B3" s="298" t="s">
        <v>11</v>
      </c>
      <c r="C3" s="299"/>
      <c r="D3" s="299"/>
      <c r="E3" s="299"/>
      <c r="F3" s="299"/>
      <c r="G3" s="299"/>
      <c r="H3" s="300"/>
    </row>
    <row r="4" spans="2:8" ht="15">
      <c r="B4" s="298" t="s">
        <v>121</v>
      </c>
      <c r="C4" s="299"/>
      <c r="D4" s="299"/>
      <c r="E4" s="299"/>
      <c r="F4" s="299"/>
      <c r="G4" s="299"/>
      <c r="H4" s="300"/>
    </row>
    <row r="5" spans="2:8" ht="15">
      <c r="B5" s="298" t="s">
        <v>12</v>
      </c>
      <c r="C5" s="299"/>
      <c r="D5" s="299"/>
      <c r="E5" s="299"/>
      <c r="F5" s="299"/>
      <c r="G5" s="299"/>
      <c r="H5" s="300"/>
    </row>
    <row r="6" spans="2:8" ht="15">
      <c r="B6" s="300" t="s">
        <v>122</v>
      </c>
      <c r="C6" s="299"/>
      <c r="D6" s="299"/>
      <c r="E6" s="299"/>
      <c r="F6" s="299"/>
      <c r="G6" s="299"/>
      <c r="H6" s="300"/>
    </row>
    <row r="7" spans="2:8" ht="15.75" thickBot="1">
      <c r="B7" s="5"/>
      <c r="C7" s="174"/>
      <c r="D7" s="6"/>
      <c r="E7" s="6"/>
      <c r="F7" s="6"/>
      <c r="G7" s="6"/>
      <c r="H7" s="5"/>
    </row>
    <row r="8" spans="2:8" ht="15">
      <c r="B8" s="296" t="s">
        <v>13</v>
      </c>
      <c r="C8" s="175" t="s">
        <v>14</v>
      </c>
      <c r="D8" s="7" t="s">
        <v>15</v>
      </c>
      <c r="E8" s="7" t="s">
        <v>16</v>
      </c>
      <c r="F8" s="8" t="s">
        <v>57</v>
      </c>
      <c r="G8" s="90" t="s">
        <v>58</v>
      </c>
      <c r="H8" s="9" t="s">
        <v>48</v>
      </c>
    </row>
    <row r="9" spans="2:8" ht="12.75" customHeight="1" thickBot="1">
      <c r="B9" s="297"/>
      <c r="C9" s="176" t="s">
        <v>123</v>
      </c>
      <c r="D9" s="10"/>
      <c r="E9" s="11"/>
      <c r="F9" s="12" t="s">
        <v>123</v>
      </c>
      <c r="G9" s="91" t="s">
        <v>76</v>
      </c>
      <c r="H9" s="13" t="s">
        <v>151</v>
      </c>
    </row>
    <row r="10" spans="2:8" ht="15">
      <c r="B10" s="14" t="s">
        <v>17</v>
      </c>
      <c r="C10" s="177">
        <f>SUM(C11:C14)</f>
        <v>10672638758.052338</v>
      </c>
      <c r="D10" s="15">
        <f>SUM(D11:D14)</f>
        <v>0</v>
      </c>
      <c r="E10" s="15">
        <f>SUM(E11:E14)</f>
        <v>0</v>
      </c>
      <c r="F10" s="16">
        <f>SUM(F11:F14)</f>
        <v>10672638758.052338</v>
      </c>
      <c r="G10" s="17">
        <f>SUM(G11:G14)</f>
        <v>6949969053.032337</v>
      </c>
      <c r="H10" s="74">
        <f>+(F10-G10)/G10</f>
        <v>0.5356383138707308</v>
      </c>
    </row>
    <row r="11" spans="2:8" ht="15">
      <c r="B11" s="18" t="s">
        <v>18</v>
      </c>
      <c r="C11" s="178">
        <v>5533809852</v>
      </c>
      <c r="D11" s="19"/>
      <c r="E11" s="19"/>
      <c r="F11" s="20">
        <f>SUM(C11:E11)</f>
        <v>5533809852</v>
      </c>
      <c r="G11" s="21">
        <v>4870455670</v>
      </c>
      <c r="H11" s="75">
        <f>+(F11-G11)/G11</f>
        <v>0.13619961394700467</v>
      </c>
    </row>
    <row r="12" spans="2:8" ht="15">
      <c r="B12" s="18" t="s">
        <v>66</v>
      </c>
      <c r="C12" s="178">
        <v>113390147</v>
      </c>
      <c r="D12" s="19"/>
      <c r="E12" s="19"/>
      <c r="F12" s="20">
        <f>SUM(C12:E12)</f>
        <v>113390147</v>
      </c>
      <c r="G12" s="21">
        <v>136544330</v>
      </c>
      <c r="H12" s="75">
        <f>+(F12-G12)/G12</f>
        <v>-0.16957264355099916</v>
      </c>
    </row>
    <row r="13" spans="2:8" ht="15">
      <c r="B13" s="18" t="s">
        <v>19</v>
      </c>
      <c r="C13" s="178">
        <v>50000000</v>
      </c>
      <c r="D13" s="22"/>
      <c r="E13" s="19"/>
      <c r="F13" s="68">
        <f>SUM(C13:E13)</f>
        <v>50000000</v>
      </c>
      <c r="G13" s="21">
        <v>53000000</v>
      </c>
      <c r="H13" s="75">
        <f aca="true" t="shared" si="0" ref="H13:H102">+(F13-G13)/G13</f>
        <v>-0.05660377358490566</v>
      </c>
    </row>
    <row r="14" spans="2:14" ht="15">
      <c r="B14" s="18" t="s">
        <v>51</v>
      </c>
      <c r="C14" s="178">
        <f>+G127</f>
        <v>4975438759.052338</v>
      </c>
      <c r="D14" s="22"/>
      <c r="E14" s="19"/>
      <c r="F14" s="68">
        <f>SUM(C14:E14)</f>
        <v>4975438759.052338</v>
      </c>
      <c r="G14" s="69">
        <v>1889969053.0323372</v>
      </c>
      <c r="H14" s="76">
        <f t="shared" si="0"/>
        <v>1.632550385451845</v>
      </c>
      <c r="K14" s="194"/>
      <c r="L14" s="192"/>
      <c r="M14" s="192"/>
      <c r="N14" s="192"/>
    </row>
    <row r="15" spans="2:8" ht="15">
      <c r="B15" s="24" t="s">
        <v>20</v>
      </c>
      <c r="C15" s="179">
        <f>+SUM(C16:C17)</f>
        <v>75578375</v>
      </c>
      <c r="D15" s="25">
        <f>+SUM(D16:D17)</f>
        <v>0</v>
      </c>
      <c r="E15" s="25">
        <f>+SUM(E16:E17)</f>
        <v>0</v>
      </c>
      <c r="F15" s="26">
        <f>+SUM(F16:F17)</f>
        <v>75578375</v>
      </c>
      <c r="G15" s="27">
        <f>+SUM(G16:G17)</f>
        <v>1841088551</v>
      </c>
      <c r="H15" s="77">
        <f t="shared" si="0"/>
        <v>-0.9589490820748686</v>
      </c>
    </row>
    <row r="16" spans="2:8" ht="15">
      <c r="B16" s="18" t="s">
        <v>21</v>
      </c>
      <c r="C16" s="180">
        <v>3000000</v>
      </c>
      <c r="D16" s="19"/>
      <c r="E16" s="19"/>
      <c r="F16" s="20">
        <f>SUM(C16:E16)</f>
        <v>3000000</v>
      </c>
      <c r="G16" s="23">
        <v>1744088551</v>
      </c>
      <c r="H16" s="76">
        <f t="shared" si="0"/>
        <v>-0.9982799038510517</v>
      </c>
    </row>
    <row r="17" spans="2:8" ht="15">
      <c r="B17" s="18" t="s">
        <v>22</v>
      </c>
      <c r="C17" s="178">
        <v>72578375</v>
      </c>
      <c r="D17" s="22"/>
      <c r="E17" s="19"/>
      <c r="F17" s="20">
        <f>SUM(C17:E17)</f>
        <v>72578375</v>
      </c>
      <c r="G17" s="23">
        <v>97000000</v>
      </c>
      <c r="H17" s="76">
        <f t="shared" si="0"/>
        <v>-0.2517693298969072</v>
      </c>
    </row>
    <row r="18" spans="2:8" ht="15">
      <c r="B18" s="24" t="s">
        <v>23</v>
      </c>
      <c r="C18" s="179">
        <f>SUM(C10+C15)</f>
        <v>10748217133.052338</v>
      </c>
      <c r="D18" s="25">
        <f>SUM(D10+D15+D16)</f>
        <v>0</v>
      </c>
      <c r="E18" s="25">
        <f>SUM(E10+E15+E16)</f>
        <v>0</v>
      </c>
      <c r="F18" s="26">
        <f>SUM(F10+F15)</f>
        <v>10748217133.052338</v>
      </c>
      <c r="G18" s="27">
        <f>SUM(G10+G15)</f>
        <v>8791057604.032337</v>
      </c>
      <c r="H18" s="77">
        <f t="shared" si="0"/>
        <v>0.2226307251271199</v>
      </c>
    </row>
    <row r="19" spans="2:8" ht="15">
      <c r="B19" s="28" t="s">
        <v>24</v>
      </c>
      <c r="C19" s="179"/>
      <c r="D19" s="25"/>
      <c r="E19" s="25"/>
      <c r="F19" s="26"/>
      <c r="G19" s="27"/>
      <c r="H19" s="77"/>
    </row>
    <row r="20" spans="2:9" ht="15">
      <c r="B20" s="29" t="s">
        <v>25</v>
      </c>
      <c r="C20" s="179" t="e">
        <f>+C21+C49</f>
        <v>#REF!</v>
      </c>
      <c r="D20" s="25">
        <f>+D21+D49</f>
        <v>0</v>
      </c>
      <c r="E20" s="25">
        <f>+E21+E49</f>
        <v>0</v>
      </c>
      <c r="F20" s="26" t="e">
        <f>+F21+F49</f>
        <v>#REF!</v>
      </c>
      <c r="G20" s="27">
        <f>+G21+G49</f>
        <v>242896180</v>
      </c>
      <c r="H20" s="77" t="e">
        <f t="shared" si="0"/>
        <v>#REF!</v>
      </c>
      <c r="I20" s="194" t="e">
        <f>+F20/F126</f>
        <v>#REF!</v>
      </c>
    </row>
    <row r="21" spans="2:8" ht="15">
      <c r="B21" s="29" t="s">
        <v>150</v>
      </c>
      <c r="C21" s="179" t="e">
        <f>+C22+C34</f>
        <v>#REF!</v>
      </c>
      <c r="D21" s="25">
        <f>+D22+D34</f>
        <v>0</v>
      </c>
      <c r="E21" s="25">
        <f>+E22+E34</f>
        <v>0</v>
      </c>
      <c r="F21" s="26" t="e">
        <f>+F22+F34</f>
        <v>#REF!</v>
      </c>
      <c r="G21" s="27">
        <f>+G22+G34</f>
        <v>242896180</v>
      </c>
      <c r="H21" s="77" t="e">
        <f>+(F21-G21)/G21</f>
        <v>#REF!</v>
      </c>
    </row>
    <row r="22" spans="2:8" ht="15">
      <c r="B22" s="30" t="s">
        <v>6</v>
      </c>
      <c r="C22" s="179" t="e">
        <f>SUM(C23:C33)</f>
        <v>#REF!</v>
      </c>
      <c r="D22" s="25">
        <f>SUM(D23:D33)</f>
        <v>0</v>
      </c>
      <c r="E22" s="25">
        <f>SUM(E23:E33)</f>
        <v>0</v>
      </c>
      <c r="F22" s="26" t="e">
        <f>SUM(C22:E22)</f>
        <v>#REF!</v>
      </c>
      <c r="G22" s="27">
        <f>SUM(G23:G33)</f>
        <v>156148080</v>
      </c>
      <c r="H22" s="77" t="e">
        <f t="shared" si="0"/>
        <v>#REF!</v>
      </c>
    </row>
    <row r="23" spans="2:8" ht="15">
      <c r="B23" s="31" t="s">
        <v>26</v>
      </c>
      <c r="C23" s="180" t="e">
        <f>+#REF!</f>
        <v>#REF!</v>
      </c>
      <c r="D23" s="19"/>
      <c r="E23" s="19"/>
      <c r="F23" s="20" t="e">
        <f aca="true" t="shared" si="1" ref="F23:F33">SUM(C23:E23)</f>
        <v>#REF!</v>
      </c>
      <c r="G23" s="32">
        <v>42013871</v>
      </c>
      <c r="H23" s="78" t="e">
        <f t="shared" si="0"/>
        <v>#REF!</v>
      </c>
    </row>
    <row r="24" spans="2:8" ht="15">
      <c r="B24" s="31" t="s">
        <v>27</v>
      </c>
      <c r="C24" s="180" t="e">
        <f>+#REF!</f>
        <v>#REF!</v>
      </c>
      <c r="D24" s="19"/>
      <c r="E24" s="19"/>
      <c r="F24" s="20" t="e">
        <f t="shared" si="1"/>
        <v>#REF!</v>
      </c>
      <c r="G24" s="23">
        <v>1750577</v>
      </c>
      <c r="H24" s="76" t="e">
        <f t="shared" si="0"/>
        <v>#REF!</v>
      </c>
    </row>
    <row r="25" spans="2:14" ht="15">
      <c r="B25" s="33" t="s">
        <v>47</v>
      </c>
      <c r="C25" s="181">
        <v>1219207</v>
      </c>
      <c r="D25" s="19"/>
      <c r="E25" s="19"/>
      <c r="F25" s="20">
        <f t="shared" si="1"/>
        <v>1219207</v>
      </c>
      <c r="G25" s="23">
        <v>1161144</v>
      </c>
      <c r="H25" s="76">
        <f t="shared" si="0"/>
        <v>0.05000499507382375</v>
      </c>
      <c r="N25" s="195"/>
    </row>
    <row r="26" spans="2:8" ht="15">
      <c r="B26" s="31" t="s">
        <v>28</v>
      </c>
      <c r="C26" s="180" t="e">
        <f>+#REF!</f>
        <v>#REF!</v>
      </c>
      <c r="D26" s="19"/>
      <c r="E26" s="19"/>
      <c r="F26" s="20" t="e">
        <f t="shared" si="1"/>
        <v>#REF!</v>
      </c>
      <c r="G26" s="23">
        <v>3597918</v>
      </c>
      <c r="H26" s="76" t="e">
        <f t="shared" si="0"/>
        <v>#REF!</v>
      </c>
    </row>
    <row r="27" spans="2:8" ht="15">
      <c r="B27" s="31" t="s">
        <v>7</v>
      </c>
      <c r="C27" s="180" t="e">
        <f>+#REF!+#REF!</f>
        <v>#REF!</v>
      </c>
      <c r="D27" s="19"/>
      <c r="E27" s="19"/>
      <c r="F27" s="20" t="e">
        <f t="shared" si="1"/>
        <v>#REF!</v>
      </c>
      <c r="G27" s="23">
        <v>90137200</v>
      </c>
      <c r="H27" s="76" t="e">
        <f t="shared" si="0"/>
        <v>#REF!</v>
      </c>
    </row>
    <row r="28" spans="2:8" ht="15">
      <c r="B28" s="31" t="s">
        <v>29</v>
      </c>
      <c r="C28" s="180" t="e">
        <f>+#REF!</f>
        <v>#REF!</v>
      </c>
      <c r="D28" s="19"/>
      <c r="E28" s="19"/>
      <c r="F28" s="20" t="e">
        <f t="shared" si="1"/>
        <v>#REF!</v>
      </c>
      <c r="G28" s="23">
        <v>681452</v>
      </c>
      <c r="H28" s="76" t="e">
        <f t="shared" si="0"/>
        <v>#REF!</v>
      </c>
    </row>
    <row r="29" spans="2:8" ht="15">
      <c r="B29" s="31" t="s">
        <v>30</v>
      </c>
      <c r="C29" s="180" t="e">
        <f>+#REF!</f>
        <v>#REF!</v>
      </c>
      <c r="D29" s="19"/>
      <c r="E29" s="19"/>
      <c r="F29" s="20" t="e">
        <f t="shared" si="1"/>
        <v>#REF!</v>
      </c>
      <c r="G29" s="23">
        <v>3597918</v>
      </c>
      <c r="H29" s="76" t="e">
        <f t="shared" si="0"/>
        <v>#REF!</v>
      </c>
    </row>
    <row r="30" spans="2:8" ht="15">
      <c r="B30" s="31" t="s">
        <v>31</v>
      </c>
      <c r="C30" s="180" t="e">
        <f>+#REF!</f>
        <v>#REF!</v>
      </c>
      <c r="D30" s="19"/>
      <c r="E30" s="19"/>
      <c r="F30" s="20" t="e">
        <f t="shared" si="1"/>
        <v>#REF!</v>
      </c>
      <c r="G30" s="23">
        <v>432000</v>
      </c>
      <c r="H30" s="76" t="e">
        <f t="shared" si="0"/>
        <v>#REF!</v>
      </c>
    </row>
    <row r="31" spans="2:8" ht="15">
      <c r="B31" s="31" t="s">
        <v>32</v>
      </c>
      <c r="C31" s="180" t="e">
        <f>+#REF!+#REF!+#REF!</f>
        <v>#REF!</v>
      </c>
      <c r="D31" s="19"/>
      <c r="E31" s="19"/>
      <c r="F31" s="20" t="e">
        <f t="shared" si="1"/>
        <v>#REF!</v>
      </c>
      <c r="G31" s="23">
        <v>8836000</v>
      </c>
      <c r="H31" s="76" t="e">
        <f t="shared" si="0"/>
        <v>#REF!</v>
      </c>
    </row>
    <row r="32" spans="2:8" ht="15">
      <c r="B32" s="31" t="s">
        <v>33</v>
      </c>
      <c r="C32" s="180" t="e">
        <f>+#REF!</f>
        <v>#REF!</v>
      </c>
      <c r="D32" s="19"/>
      <c r="E32" s="19"/>
      <c r="F32" s="20" t="e">
        <f t="shared" si="1"/>
        <v>#REF!</v>
      </c>
      <c r="G32" s="23">
        <v>1751000</v>
      </c>
      <c r="H32" s="76" t="e">
        <f t="shared" si="0"/>
        <v>#REF!</v>
      </c>
    </row>
    <row r="33" spans="2:8" ht="15">
      <c r="B33" s="31" t="s">
        <v>34</v>
      </c>
      <c r="C33" s="180" t="e">
        <f>+#REF!+#REF!</f>
        <v>#REF!</v>
      </c>
      <c r="D33" s="19"/>
      <c r="E33" s="19"/>
      <c r="F33" s="20" t="e">
        <f t="shared" si="1"/>
        <v>#REF!</v>
      </c>
      <c r="G33" s="35">
        <v>2189000</v>
      </c>
      <c r="H33" s="79" t="e">
        <f t="shared" si="0"/>
        <v>#REF!</v>
      </c>
    </row>
    <row r="34" spans="2:8" ht="15">
      <c r="B34" s="30" t="s">
        <v>8</v>
      </c>
      <c r="C34" s="182" t="e">
        <f>SUM(C35:C48)</f>
        <v>#REF!</v>
      </c>
      <c r="D34" s="36">
        <f>SUM(D35:D48)</f>
        <v>0</v>
      </c>
      <c r="E34" s="36">
        <f>SUM(E35:E48)</f>
        <v>0</v>
      </c>
      <c r="F34" s="26" t="e">
        <f>SUM(C34:E34)</f>
        <v>#REF!</v>
      </c>
      <c r="G34" s="37">
        <f>SUM(G35:G48)</f>
        <v>86748100</v>
      </c>
      <c r="H34" s="77" t="e">
        <f t="shared" si="0"/>
        <v>#REF!</v>
      </c>
    </row>
    <row r="35" spans="2:8" ht="15">
      <c r="B35" s="31" t="s">
        <v>133</v>
      </c>
      <c r="C35" s="181" t="e">
        <f>+#REF!</f>
        <v>#REF!</v>
      </c>
      <c r="D35" s="19"/>
      <c r="E35" s="19"/>
      <c r="F35" s="20" t="e">
        <f aca="true" t="shared" si="2" ref="F35:F48">SUM(C35:E35)</f>
        <v>#REF!</v>
      </c>
      <c r="G35" s="32">
        <v>7311200</v>
      </c>
      <c r="H35" s="78" t="e">
        <f t="shared" si="0"/>
        <v>#REF!</v>
      </c>
    </row>
    <row r="36" spans="2:9" ht="15">
      <c r="B36" s="31" t="s">
        <v>35</v>
      </c>
      <c r="C36" s="181">
        <v>0</v>
      </c>
      <c r="D36" s="19"/>
      <c r="E36" s="19"/>
      <c r="F36" s="20">
        <f t="shared" si="2"/>
        <v>0</v>
      </c>
      <c r="G36" s="23">
        <v>0</v>
      </c>
      <c r="H36" s="76" t="e">
        <f t="shared" si="0"/>
        <v>#DIV/0!</v>
      </c>
      <c r="I36" s="191"/>
    </row>
    <row r="37" spans="2:8" ht="15">
      <c r="B37" s="31" t="s">
        <v>36</v>
      </c>
      <c r="C37" s="181">
        <v>1410602</v>
      </c>
      <c r="D37" s="19"/>
      <c r="E37" s="19"/>
      <c r="F37" s="20">
        <f t="shared" si="2"/>
        <v>1410602</v>
      </c>
      <c r="G37" s="23">
        <v>1362900</v>
      </c>
      <c r="H37" s="76">
        <f t="shared" si="0"/>
        <v>0.03500036686477365</v>
      </c>
    </row>
    <row r="38" spans="2:9" ht="15">
      <c r="B38" s="31" t="s">
        <v>2</v>
      </c>
      <c r="C38" s="181">
        <v>0</v>
      </c>
      <c r="D38" s="19"/>
      <c r="E38" s="19"/>
      <c r="F38" s="20">
        <f t="shared" si="2"/>
        <v>0</v>
      </c>
      <c r="G38" s="23">
        <v>0</v>
      </c>
      <c r="H38" s="76" t="e">
        <f t="shared" si="0"/>
        <v>#DIV/0!</v>
      </c>
      <c r="I38" s="191"/>
    </row>
    <row r="39" spans="2:8" ht="15">
      <c r="B39" s="31" t="s">
        <v>3</v>
      </c>
      <c r="C39" s="181" t="e">
        <f>+#REF!</f>
        <v>#REF!</v>
      </c>
      <c r="D39" s="19"/>
      <c r="E39" s="19"/>
      <c r="F39" s="20" t="e">
        <f t="shared" si="2"/>
        <v>#REF!</v>
      </c>
      <c r="G39" s="23">
        <v>15209000</v>
      </c>
      <c r="H39" s="76" t="e">
        <f t="shared" si="0"/>
        <v>#REF!</v>
      </c>
    </row>
    <row r="40" spans="2:8" ht="15">
      <c r="B40" s="31" t="s">
        <v>4</v>
      </c>
      <c r="C40" s="181" t="e">
        <f>+#REF!</f>
        <v>#REF!</v>
      </c>
      <c r="D40" s="19"/>
      <c r="E40" s="19"/>
      <c r="F40" s="20" t="e">
        <f t="shared" si="2"/>
        <v>#REF!</v>
      </c>
      <c r="G40" s="23">
        <v>160000</v>
      </c>
      <c r="H40" s="76">
        <v>1</v>
      </c>
    </row>
    <row r="41" spans="2:9" ht="15">
      <c r="B41" s="31" t="s">
        <v>37</v>
      </c>
      <c r="C41" s="181">
        <v>0</v>
      </c>
      <c r="D41" s="19"/>
      <c r="E41" s="19"/>
      <c r="F41" s="20">
        <f t="shared" si="2"/>
        <v>0</v>
      </c>
      <c r="G41" s="23">
        <v>0</v>
      </c>
      <c r="H41" s="76" t="e">
        <f t="shared" si="0"/>
        <v>#DIV/0!</v>
      </c>
      <c r="I41" s="191"/>
    </row>
    <row r="42" spans="2:8" ht="15">
      <c r="B42" s="31" t="s">
        <v>5</v>
      </c>
      <c r="C42" s="181" t="e">
        <f>+#REF!</f>
        <v>#REF!</v>
      </c>
      <c r="D42" s="19"/>
      <c r="E42" s="19"/>
      <c r="F42" s="20" t="e">
        <f>SUM(C42:E42)</f>
        <v>#REF!</v>
      </c>
      <c r="G42" s="23">
        <v>1200000</v>
      </c>
      <c r="H42" s="76" t="e">
        <f t="shared" si="0"/>
        <v>#REF!</v>
      </c>
    </row>
    <row r="43" spans="2:8" ht="15">
      <c r="B43" s="31" t="s">
        <v>94</v>
      </c>
      <c r="C43" s="181" t="e">
        <f>+#REF!</f>
        <v>#REF!</v>
      </c>
      <c r="D43" s="19"/>
      <c r="E43" s="19"/>
      <c r="F43" s="20" t="e">
        <f t="shared" si="2"/>
        <v>#REF!</v>
      </c>
      <c r="G43" s="23">
        <v>30000</v>
      </c>
      <c r="H43" s="76">
        <v>1</v>
      </c>
    </row>
    <row r="44" spans="2:8" ht="15">
      <c r="B44" s="31" t="s">
        <v>38</v>
      </c>
      <c r="C44" s="181" t="e">
        <f>+#REF!</f>
        <v>#REF!</v>
      </c>
      <c r="D44" s="19"/>
      <c r="E44" s="19"/>
      <c r="F44" s="20" t="e">
        <f t="shared" si="2"/>
        <v>#REF!</v>
      </c>
      <c r="G44" s="23">
        <v>600000</v>
      </c>
      <c r="H44" s="76" t="e">
        <f t="shared" si="0"/>
        <v>#REF!</v>
      </c>
    </row>
    <row r="45" spans="2:9" ht="15">
      <c r="B45" s="31" t="s">
        <v>39</v>
      </c>
      <c r="C45" s="181">
        <v>0</v>
      </c>
      <c r="D45" s="19"/>
      <c r="E45" s="19"/>
      <c r="F45" s="20">
        <f t="shared" si="2"/>
        <v>0</v>
      </c>
      <c r="G45" s="23">
        <v>0</v>
      </c>
      <c r="H45" s="76" t="e">
        <f t="shared" si="0"/>
        <v>#DIV/0!</v>
      </c>
      <c r="I45" s="191"/>
    </row>
    <row r="46" spans="2:8" ht="15">
      <c r="B46" s="31" t="s">
        <v>40</v>
      </c>
      <c r="C46" s="181" t="e">
        <f>+#REF!</f>
        <v>#REF!</v>
      </c>
      <c r="D46" s="19"/>
      <c r="E46" s="19"/>
      <c r="F46" s="20" t="e">
        <f t="shared" si="2"/>
        <v>#REF!</v>
      </c>
      <c r="G46" s="23">
        <v>4088400</v>
      </c>
      <c r="H46" s="76" t="e">
        <f t="shared" si="0"/>
        <v>#REF!</v>
      </c>
    </row>
    <row r="47" spans="2:8" ht="15">
      <c r="B47" s="31" t="s">
        <v>9</v>
      </c>
      <c r="C47" s="181" t="e">
        <f>+#REF!</f>
        <v>#REF!</v>
      </c>
      <c r="D47" s="19"/>
      <c r="E47" s="19"/>
      <c r="F47" s="20" t="e">
        <f t="shared" si="2"/>
        <v>#REF!</v>
      </c>
      <c r="G47" s="23">
        <v>13985600</v>
      </c>
      <c r="H47" s="76" t="e">
        <f t="shared" si="0"/>
        <v>#REF!</v>
      </c>
    </row>
    <row r="48" spans="2:13" ht="15">
      <c r="B48" s="38" t="s">
        <v>41</v>
      </c>
      <c r="C48" s="183">
        <v>38654902</v>
      </c>
      <c r="D48" s="39"/>
      <c r="E48" s="39"/>
      <c r="F48" s="20">
        <f t="shared" si="2"/>
        <v>38654902</v>
      </c>
      <c r="G48" s="166">
        <v>42801000</v>
      </c>
      <c r="H48" s="76">
        <f t="shared" si="0"/>
        <v>-0.0968691852994089</v>
      </c>
      <c r="L48" s="195"/>
      <c r="M48" s="195"/>
    </row>
    <row r="49" spans="2:8" ht="15">
      <c r="B49" s="29" t="s">
        <v>149</v>
      </c>
      <c r="C49" s="179" t="e">
        <f>+C50+C62</f>
        <v>#REF!</v>
      </c>
      <c r="D49" s="25">
        <f>+D50+D62</f>
        <v>0</v>
      </c>
      <c r="E49" s="25">
        <f>+E50+E62</f>
        <v>0</v>
      </c>
      <c r="F49" s="26" t="e">
        <f>+F50+F62</f>
        <v>#REF!</v>
      </c>
      <c r="G49" s="27">
        <f>+G50+G62</f>
        <v>0</v>
      </c>
      <c r="H49" s="77">
        <v>1</v>
      </c>
    </row>
    <row r="50" spans="2:8" ht="15">
      <c r="B50" s="30" t="s">
        <v>6</v>
      </c>
      <c r="C50" s="179" t="e">
        <f>SUM(C51:C61)</f>
        <v>#REF!</v>
      </c>
      <c r="D50" s="25">
        <f>SUM(D51:D61)</f>
        <v>0</v>
      </c>
      <c r="E50" s="25">
        <f>SUM(E51:E61)</f>
        <v>0</v>
      </c>
      <c r="F50" s="26" t="e">
        <f>SUM(C50:E50)</f>
        <v>#REF!</v>
      </c>
      <c r="G50" s="27">
        <f>SUM(G51:G61)</f>
        <v>0</v>
      </c>
      <c r="H50" s="77">
        <v>1</v>
      </c>
    </row>
    <row r="51" spans="2:8" ht="15">
      <c r="B51" s="31" t="s">
        <v>26</v>
      </c>
      <c r="C51" s="180" t="e">
        <f>+#REF!</f>
        <v>#REF!</v>
      </c>
      <c r="D51" s="19"/>
      <c r="E51" s="19"/>
      <c r="F51" s="20" t="e">
        <f aca="true" t="shared" si="3" ref="F51:F61">SUM(C51:E51)</f>
        <v>#REF!</v>
      </c>
      <c r="G51" s="32"/>
      <c r="H51" s="78">
        <v>1</v>
      </c>
    </row>
    <row r="52" spans="2:8" ht="15">
      <c r="B52" s="31" t="s">
        <v>27</v>
      </c>
      <c r="C52" s="180" t="e">
        <f>+#REF!</f>
        <v>#REF!</v>
      </c>
      <c r="D52" s="19"/>
      <c r="E52" s="19"/>
      <c r="F52" s="20" t="e">
        <f t="shared" si="3"/>
        <v>#REF!</v>
      </c>
      <c r="G52" s="23"/>
      <c r="H52" s="76">
        <v>1</v>
      </c>
    </row>
    <row r="53" spans="2:14" ht="15">
      <c r="B53" s="33" t="s">
        <v>47</v>
      </c>
      <c r="C53" s="181">
        <v>2438414</v>
      </c>
      <c r="D53" s="19"/>
      <c r="E53" s="19"/>
      <c r="F53" s="20">
        <f t="shared" si="3"/>
        <v>2438414</v>
      </c>
      <c r="G53" s="23"/>
      <c r="H53" s="76">
        <v>1</v>
      </c>
      <c r="N53" s="195"/>
    </row>
    <row r="54" spans="2:8" ht="15">
      <c r="B54" s="31" t="s">
        <v>28</v>
      </c>
      <c r="C54" s="180" t="e">
        <f>+#REF!</f>
        <v>#REF!</v>
      </c>
      <c r="D54" s="19"/>
      <c r="E54" s="19"/>
      <c r="F54" s="20" t="e">
        <f t="shared" si="3"/>
        <v>#REF!</v>
      </c>
      <c r="G54" s="23"/>
      <c r="H54" s="76">
        <v>1</v>
      </c>
    </row>
    <row r="55" spans="2:8" ht="15">
      <c r="B55" s="31" t="s">
        <v>7</v>
      </c>
      <c r="C55" s="180" t="e">
        <f>+#REF!</f>
        <v>#REF!</v>
      </c>
      <c r="D55" s="19"/>
      <c r="E55" s="19"/>
      <c r="F55" s="20" t="e">
        <f t="shared" si="3"/>
        <v>#REF!</v>
      </c>
      <c r="G55" s="23"/>
      <c r="H55" s="76">
        <v>1</v>
      </c>
    </row>
    <row r="56" spans="2:8" ht="15">
      <c r="B56" s="31" t="s">
        <v>29</v>
      </c>
      <c r="C56" s="180" t="e">
        <f>+#REF!</f>
        <v>#REF!</v>
      </c>
      <c r="D56" s="19"/>
      <c r="E56" s="19"/>
      <c r="F56" s="20" t="e">
        <f t="shared" si="3"/>
        <v>#REF!</v>
      </c>
      <c r="G56" s="23"/>
      <c r="H56" s="76">
        <v>1</v>
      </c>
    </row>
    <row r="57" spans="2:8" ht="15">
      <c r="B57" s="31" t="s">
        <v>30</v>
      </c>
      <c r="C57" s="180" t="e">
        <f>+#REF!</f>
        <v>#REF!</v>
      </c>
      <c r="D57" s="19"/>
      <c r="E57" s="19"/>
      <c r="F57" s="20" t="e">
        <f t="shared" si="3"/>
        <v>#REF!</v>
      </c>
      <c r="G57" s="23"/>
      <c r="H57" s="76">
        <v>1</v>
      </c>
    </row>
    <row r="58" spans="2:8" ht="15">
      <c r="B58" s="31" t="s">
        <v>31</v>
      </c>
      <c r="C58" s="180" t="e">
        <f>+#REF!</f>
        <v>#REF!</v>
      </c>
      <c r="D58" s="19"/>
      <c r="E58" s="19"/>
      <c r="F58" s="20" t="e">
        <f t="shared" si="3"/>
        <v>#REF!</v>
      </c>
      <c r="G58" s="23"/>
      <c r="H58" s="76">
        <v>1</v>
      </c>
    </row>
    <row r="59" spans="2:8" ht="15">
      <c r="B59" s="31" t="s">
        <v>32</v>
      </c>
      <c r="C59" s="180" t="e">
        <f>+#REF!+#REF!+#REF!</f>
        <v>#REF!</v>
      </c>
      <c r="D59" s="19"/>
      <c r="E59" s="19"/>
      <c r="F59" s="20" t="e">
        <f t="shared" si="3"/>
        <v>#REF!</v>
      </c>
      <c r="G59" s="23"/>
      <c r="H59" s="76">
        <v>1</v>
      </c>
    </row>
    <row r="60" spans="2:8" ht="15">
      <c r="B60" s="31" t="s">
        <v>33</v>
      </c>
      <c r="C60" s="180" t="e">
        <f>+#REF!</f>
        <v>#REF!</v>
      </c>
      <c r="D60" s="19"/>
      <c r="E60" s="19"/>
      <c r="F60" s="20" t="e">
        <f t="shared" si="3"/>
        <v>#REF!</v>
      </c>
      <c r="G60" s="23"/>
      <c r="H60" s="76">
        <v>1</v>
      </c>
    </row>
    <row r="61" spans="2:8" ht="15">
      <c r="B61" s="31" t="s">
        <v>34</v>
      </c>
      <c r="C61" s="180" t="e">
        <f>+#REF!+#REF!</f>
        <v>#REF!</v>
      </c>
      <c r="D61" s="19"/>
      <c r="E61" s="19"/>
      <c r="F61" s="20" t="e">
        <f t="shared" si="3"/>
        <v>#REF!</v>
      </c>
      <c r="G61" s="35"/>
      <c r="H61" s="79">
        <v>1</v>
      </c>
    </row>
    <row r="62" spans="2:8" ht="15">
      <c r="B62" s="30" t="s">
        <v>8</v>
      </c>
      <c r="C62" s="182">
        <f>SUM(C63:C73)</f>
        <v>284362677</v>
      </c>
      <c r="D62" s="36">
        <f>SUM(D63:D73)</f>
        <v>0</v>
      </c>
      <c r="E62" s="36">
        <f>SUM(E63:E73)</f>
        <v>0</v>
      </c>
      <c r="F62" s="26">
        <f aca="true" t="shared" si="4" ref="F62:F73">SUM(C62:E62)</f>
        <v>284362677</v>
      </c>
      <c r="G62" s="37">
        <f>SUM(G63:G73)</f>
        <v>0</v>
      </c>
      <c r="H62" s="77">
        <v>1</v>
      </c>
    </row>
    <row r="63" spans="2:8" ht="15">
      <c r="B63" s="31" t="s">
        <v>133</v>
      </c>
      <c r="C63" s="181">
        <v>19786502</v>
      </c>
      <c r="D63" s="19"/>
      <c r="E63" s="19"/>
      <c r="F63" s="20">
        <f t="shared" si="4"/>
        <v>19786502</v>
      </c>
      <c r="G63" s="32"/>
      <c r="H63" s="78">
        <v>1</v>
      </c>
    </row>
    <row r="64" spans="2:8" ht="15">
      <c r="B64" s="31" t="s">
        <v>36</v>
      </c>
      <c r="C64" s="181">
        <v>14168088</v>
      </c>
      <c r="D64" s="19"/>
      <c r="E64" s="19"/>
      <c r="F64" s="20">
        <f t="shared" si="4"/>
        <v>14168088</v>
      </c>
      <c r="G64" s="23"/>
      <c r="H64" s="76">
        <v>1</v>
      </c>
    </row>
    <row r="65" spans="2:8" ht="15">
      <c r="B65" s="31" t="s">
        <v>2</v>
      </c>
      <c r="C65" s="181">
        <v>5837400</v>
      </c>
      <c r="D65" s="19"/>
      <c r="E65" s="19"/>
      <c r="F65" s="20">
        <f t="shared" si="4"/>
        <v>5837400</v>
      </c>
      <c r="G65" s="23"/>
      <c r="H65" s="76">
        <v>1</v>
      </c>
    </row>
    <row r="66" spans="2:8" ht="15">
      <c r="B66" s="31" t="s">
        <v>3</v>
      </c>
      <c r="C66" s="181">
        <v>115574537</v>
      </c>
      <c r="D66" s="19"/>
      <c r="E66" s="19"/>
      <c r="F66" s="20">
        <f t="shared" si="4"/>
        <v>115574537</v>
      </c>
      <c r="G66" s="23"/>
      <c r="H66" s="76">
        <v>1</v>
      </c>
    </row>
    <row r="67" spans="2:8" ht="15">
      <c r="B67" s="31" t="s">
        <v>4</v>
      </c>
      <c r="C67" s="181">
        <v>30856517</v>
      </c>
      <c r="D67" s="19"/>
      <c r="E67" s="19"/>
      <c r="F67" s="20">
        <f t="shared" si="4"/>
        <v>30856517</v>
      </c>
      <c r="G67" s="23"/>
      <c r="H67" s="76">
        <v>1</v>
      </c>
    </row>
    <row r="68" spans="2:8" ht="15">
      <c r="B68" s="31" t="s">
        <v>5</v>
      </c>
      <c r="C68" s="181">
        <v>31550940</v>
      </c>
      <c r="D68" s="19"/>
      <c r="E68" s="19"/>
      <c r="F68" s="20">
        <f t="shared" si="4"/>
        <v>31550940</v>
      </c>
      <c r="G68" s="23"/>
      <c r="H68" s="76">
        <v>1</v>
      </c>
    </row>
    <row r="69" spans="2:8" ht="15">
      <c r="B69" s="31" t="s">
        <v>94</v>
      </c>
      <c r="C69" s="181">
        <v>4662850</v>
      </c>
      <c r="D69" s="19"/>
      <c r="E69" s="19"/>
      <c r="F69" s="20">
        <f t="shared" si="4"/>
        <v>4662850</v>
      </c>
      <c r="G69" s="23"/>
      <c r="H69" s="76">
        <v>1</v>
      </c>
    </row>
    <row r="70" spans="2:8" ht="15">
      <c r="B70" s="31" t="s">
        <v>38</v>
      </c>
      <c r="C70" s="181">
        <v>1569207</v>
      </c>
      <c r="D70" s="19"/>
      <c r="E70" s="19"/>
      <c r="F70" s="20">
        <f t="shared" si="4"/>
        <v>1569207</v>
      </c>
      <c r="G70" s="23"/>
      <c r="H70" s="76">
        <v>1</v>
      </c>
    </row>
    <row r="71" spans="2:8" ht="15">
      <c r="B71" s="31" t="s">
        <v>39</v>
      </c>
      <c r="C71" s="181">
        <v>45050000</v>
      </c>
      <c r="D71" s="19"/>
      <c r="E71" s="19"/>
      <c r="F71" s="20">
        <f t="shared" si="4"/>
        <v>45050000</v>
      </c>
      <c r="G71" s="23"/>
      <c r="H71" s="76">
        <v>1</v>
      </c>
    </row>
    <row r="72" spans="2:8" ht="15">
      <c r="B72" s="31" t="s">
        <v>40</v>
      </c>
      <c r="C72" s="181">
        <v>14106635.999999998</v>
      </c>
      <c r="D72" s="19"/>
      <c r="E72" s="19"/>
      <c r="F72" s="20">
        <f t="shared" si="4"/>
        <v>14106635.999999998</v>
      </c>
      <c r="G72" s="23"/>
      <c r="H72" s="76">
        <v>1</v>
      </c>
    </row>
    <row r="73" spans="2:11" s="193" customFormat="1" ht="15.75" thickBot="1">
      <c r="B73" s="33" t="s">
        <v>95</v>
      </c>
      <c r="C73" s="202">
        <v>1200000</v>
      </c>
      <c r="D73" s="203"/>
      <c r="E73" s="204"/>
      <c r="F73" s="68">
        <f t="shared" si="4"/>
        <v>1200000</v>
      </c>
      <c r="G73" s="69"/>
      <c r="H73" s="207">
        <v>1</v>
      </c>
      <c r="I73" s="194"/>
      <c r="J73" s="191"/>
      <c r="K73" s="192"/>
    </row>
    <row r="74" spans="2:9" ht="15.75" thickBot="1">
      <c r="B74" s="40" t="s">
        <v>110</v>
      </c>
      <c r="C74" s="184">
        <f>+C75</f>
        <v>564719999.9</v>
      </c>
      <c r="D74" s="41">
        <f>+D75</f>
        <v>0</v>
      </c>
      <c r="E74" s="41">
        <f>+E75</f>
        <v>0</v>
      </c>
      <c r="F74" s="42">
        <f>+F75</f>
        <v>564719999.9</v>
      </c>
      <c r="G74" s="43">
        <f>+G75</f>
        <v>500700000</v>
      </c>
      <c r="H74" s="80">
        <f t="shared" si="0"/>
        <v>0.127860994407829</v>
      </c>
      <c r="I74" s="194" t="e">
        <f>+F74/F126</f>
        <v>#REF!</v>
      </c>
    </row>
    <row r="75" spans="2:8" ht="15">
      <c r="B75" s="44" t="s">
        <v>42</v>
      </c>
      <c r="C75" s="185">
        <f>(+C11+C12)*10%</f>
        <v>564719999.9</v>
      </c>
      <c r="D75" s="45">
        <f>(+D11+D12)*10%</f>
        <v>0</v>
      </c>
      <c r="E75" s="45">
        <f>(+E11+E12)*10%</f>
        <v>0</v>
      </c>
      <c r="F75" s="46">
        <f>(+F11+F12)*10%</f>
        <v>564719999.9</v>
      </c>
      <c r="G75" s="45">
        <f>(+G11+G12)*10%</f>
        <v>500700000</v>
      </c>
      <c r="H75" s="81">
        <f t="shared" si="0"/>
        <v>0.127860994407829</v>
      </c>
    </row>
    <row r="76" spans="2:16" ht="15">
      <c r="B76" s="29" t="s">
        <v>111</v>
      </c>
      <c r="C76" s="179" t="e">
        <f>+C77+C89+C107</f>
        <v>#REF!</v>
      </c>
      <c r="D76" s="25">
        <f>+D77+D89+D107</f>
        <v>0</v>
      </c>
      <c r="E76" s="25">
        <f>+E77+E89+E107</f>
        <v>0</v>
      </c>
      <c r="F76" s="26" t="e">
        <f>+F77+F89+F107</f>
        <v>#REF!</v>
      </c>
      <c r="G76" s="27">
        <f>+G77+G89+G107</f>
        <v>3072022664.98</v>
      </c>
      <c r="H76" s="77" t="e">
        <f t="shared" si="0"/>
        <v>#REF!</v>
      </c>
      <c r="I76" s="194" t="e">
        <f>+F76/F126</f>
        <v>#REF!</v>
      </c>
      <c r="L76" s="196"/>
      <c r="O76" s="197"/>
      <c r="P76" s="47"/>
    </row>
    <row r="77" spans="2:15" ht="15">
      <c r="B77" s="30" t="s">
        <v>6</v>
      </c>
      <c r="C77" s="182" t="e">
        <f>SUM(C78:C88)</f>
        <v>#REF!</v>
      </c>
      <c r="D77" s="36">
        <f>SUM(D78:D88)</f>
        <v>0</v>
      </c>
      <c r="E77" s="36">
        <f>SUM(E78:E88)</f>
        <v>0</v>
      </c>
      <c r="F77" s="48" t="e">
        <f>SUM(F78:F88)</f>
        <v>#REF!</v>
      </c>
      <c r="G77" s="37">
        <f>SUM(G78:G88)</f>
        <v>1237033126.62</v>
      </c>
      <c r="H77" s="77" t="e">
        <f t="shared" si="0"/>
        <v>#REF!</v>
      </c>
      <c r="L77" s="196"/>
      <c r="M77" s="243"/>
      <c r="O77" s="195"/>
    </row>
    <row r="78" spans="2:12" ht="15">
      <c r="B78" s="33" t="s">
        <v>26</v>
      </c>
      <c r="C78" s="181" t="e">
        <f>+#REF!+5</f>
        <v>#REF!</v>
      </c>
      <c r="D78" s="19"/>
      <c r="E78" s="34"/>
      <c r="F78" s="49" t="e">
        <f aca="true" t="shared" si="5" ref="F78:F88">SUM(C78:E78)</f>
        <v>#REF!</v>
      </c>
      <c r="G78" s="50">
        <v>724372776</v>
      </c>
      <c r="H78" s="78" t="e">
        <f t="shared" si="0"/>
        <v>#REF!</v>
      </c>
      <c r="L78" s="196"/>
    </row>
    <row r="79" spans="2:12" ht="15">
      <c r="B79" s="33" t="s">
        <v>27</v>
      </c>
      <c r="C79" s="181" t="e">
        <f>+#REF!</f>
        <v>#REF!</v>
      </c>
      <c r="D79" s="19"/>
      <c r="E79" s="34"/>
      <c r="F79" s="49" t="e">
        <f t="shared" si="5"/>
        <v>#REF!</v>
      </c>
      <c r="G79" s="51">
        <v>29356153</v>
      </c>
      <c r="H79" s="76" t="e">
        <f t="shared" si="0"/>
        <v>#REF!</v>
      </c>
      <c r="L79" s="196"/>
    </row>
    <row r="80" spans="2:8" ht="15">
      <c r="B80" s="33" t="s">
        <v>47</v>
      </c>
      <c r="C80" s="181">
        <v>1219207</v>
      </c>
      <c r="D80" s="19"/>
      <c r="E80" s="34"/>
      <c r="F80" s="49">
        <f t="shared" si="5"/>
        <v>1219207</v>
      </c>
      <c r="G80" s="51">
        <v>3483436</v>
      </c>
      <c r="H80" s="76">
        <f t="shared" si="0"/>
        <v>-0.6499987368793341</v>
      </c>
    </row>
    <row r="81" spans="2:8" ht="15">
      <c r="B81" s="33" t="s">
        <v>28</v>
      </c>
      <c r="C81" s="181" t="e">
        <f>+#REF!</f>
        <v>#REF!</v>
      </c>
      <c r="D81" s="19"/>
      <c r="E81" s="34"/>
      <c r="F81" s="49" t="e">
        <f t="shared" si="5"/>
        <v>#REF!</v>
      </c>
      <c r="G81" s="51">
        <v>59000686</v>
      </c>
      <c r="H81" s="76" t="e">
        <f t="shared" si="0"/>
        <v>#REF!</v>
      </c>
    </row>
    <row r="82" spans="2:11" s="193" customFormat="1" ht="15">
      <c r="B82" s="33" t="s">
        <v>7</v>
      </c>
      <c r="C82" s="202">
        <v>103667932</v>
      </c>
      <c r="D82" s="203"/>
      <c r="E82" s="204"/>
      <c r="F82" s="205">
        <f t="shared" si="5"/>
        <v>103667932</v>
      </c>
      <c r="G82" s="206">
        <v>132694034</v>
      </c>
      <c r="H82" s="207">
        <f t="shared" si="0"/>
        <v>-0.2187445895269112</v>
      </c>
      <c r="I82" s="194"/>
      <c r="J82" s="191"/>
      <c r="K82" s="192"/>
    </row>
    <row r="83" spans="2:8" ht="15">
      <c r="B83" s="33" t="s">
        <v>29</v>
      </c>
      <c r="C83" s="181" t="e">
        <f>+#REF!</f>
        <v>#REF!</v>
      </c>
      <c r="D83" s="34"/>
      <c r="E83" s="34"/>
      <c r="F83" s="49" t="e">
        <f t="shared" si="5"/>
        <v>#REF!</v>
      </c>
      <c r="G83" s="51">
        <v>2044355.62</v>
      </c>
      <c r="H83" s="76" t="e">
        <f t="shared" si="0"/>
        <v>#REF!</v>
      </c>
    </row>
    <row r="84" spans="2:8" ht="15">
      <c r="B84" s="33" t="s">
        <v>30</v>
      </c>
      <c r="C84" s="181" t="e">
        <f>+#REF!</f>
        <v>#REF!</v>
      </c>
      <c r="D84" s="19"/>
      <c r="E84" s="34"/>
      <c r="F84" s="49" t="e">
        <f t="shared" si="5"/>
        <v>#REF!</v>
      </c>
      <c r="G84" s="51">
        <v>59000686</v>
      </c>
      <c r="H84" s="76" t="e">
        <f t="shared" si="0"/>
        <v>#REF!</v>
      </c>
    </row>
    <row r="85" spans="2:8" ht="15">
      <c r="B85" s="33" t="s">
        <v>31</v>
      </c>
      <c r="C85" s="181" t="e">
        <f>+#REF!</f>
        <v>#REF!</v>
      </c>
      <c r="D85" s="19"/>
      <c r="E85" s="34"/>
      <c r="F85" s="49" t="e">
        <f t="shared" si="5"/>
        <v>#REF!</v>
      </c>
      <c r="G85" s="51">
        <v>7085000</v>
      </c>
      <c r="H85" s="76" t="e">
        <f t="shared" si="0"/>
        <v>#REF!</v>
      </c>
    </row>
    <row r="86" spans="2:8" ht="18" customHeight="1">
      <c r="B86" s="33" t="s">
        <v>32</v>
      </c>
      <c r="C86" s="181" t="e">
        <f>+#REF!+#REF!+#REF!</f>
        <v>#REF!</v>
      </c>
      <c r="D86" s="19"/>
      <c r="E86" s="34"/>
      <c r="F86" s="49" t="e">
        <f t="shared" si="5"/>
        <v>#REF!</v>
      </c>
      <c r="G86" s="51">
        <v>153960000</v>
      </c>
      <c r="H86" s="76" t="e">
        <f t="shared" si="0"/>
        <v>#REF!</v>
      </c>
    </row>
    <row r="87" spans="2:8" ht="15">
      <c r="B87" s="33" t="s">
        <v>33</v>
      </c>
      <c r="C87" s="181" t="e">
        <f>+#REF!</f>
        <v>#REF!</v>
      </c>
      <c r="D87" s="19"/>
      <c r="E87" s="34"/>
      <c r="F87" s="49" t="e">
        <f t="shared" si="5"/>
        <v>#REF!</v>
      </c>
      <c r="G87" s="51">
        <v>29349000</v>
      </c>
      <c r="H87" s="76" t="e">
        <f t="shared" si="0"/>
        <v>#REF!</v>
      </c>
    </row>
    <row r="88" spans="2:8" ht="15">
      <c r="B88" s="33" t="s">
        <v>34</v>
      </c>
      <c r="C88" s="181" t="e">
        <f>+#REF!+#REF!</f>
        <v>#REF!</v>
      </c>
      <c r="D88" s="19"/>
      <c r="E88" s="34"/>
      <c r="F88" s="49" t="e">
        <f t="shared" si="5"/>
        <v>#REF!</v>
      </c>
      <c r="G88" s="53">
        <v>36687000</v>
      </c>
      <c r="H88" s="79" t="e">
        <f t="shared" si="0"/>
        <v>#REF!</v>
      </c>
    </row>
    <row r="89" spans="2:15" ht="15">
      <c r="B89" s="30" t="s">
        <v>8</v>
      </c>
      <c r="C89" s="182" t="e">
        <f>SUM(C90:C106)</f>
        <v>#REF!</v>
      </c>
      <c r="D89" s="36">
        <f>SUM(D90:D106)</f>
        <v>0</v>
      </c>
      <c r="E89" s="36">
        <f>SUM(E90:E106)</f>
        <v>0</v>
      </c>
      <c r="F89" s="48" t="e">
        <f>SUM(F90:F106)</f>
        <v>#REF!</v>
      </c>
      <c r="G89" s="37">
        <f>SUM(G90:G106)</f>
        <v>801264178.36</v>
      </c>
      <c r="H89" s="77" t="e">
        <f t="shared" si="0"/>
        <v>#REF!</v>
      </c>
      <c r="L89" s="242"/>
      <c r="O89" s="195"/>
    </row>
    <row r="90" spans="2:8" ht="15">
      <c r="B90" s="54" t="s">
        <v>133</v>
      </c>
      <c r="C90" s="181">
        <v>46795725</v>
      </c>
      <c r="D90" s="19"/>
      <c r="E90" s="34"/>
      <c r="F90" s="20">
        <f>SUM(C90:E90)</f>
        <v>46795725</v>
      </c>
      <c r="G90" s="165">
        <v>94445906</v>
      </c>
      <c r="H90" s="78">
        <f t="shared" si="0"/>
        <v>-0.5045235205854238</v>
      </c>
    </row>
    <row r="91" spans="2:8" ht="15">
      <c r="B91" s="54" t="s">
        <v>124</v>
      </c>
      <c r="C91" s="181" t="e">
        <f>+#REF!+#REF!+'ESTACIONES METEREOLÓGICAS'!F7</f>
        <v>#REF!</v>
      </c>
      <c r="D91" s="19"/>
      <c r="E91" s="34"/>
      <c r="F91" s="20" t="e">
        <f aca="true" t="shared" si="6" ref="F91:F106">SUM(C91:E91)</f>
        <v>#REF!</v>
      </c>
      <c r="G91" s="165">
        <v>100000000</v>
      </c>
      <c r="H91" s="78" t="e">
        <f t="shared" si="0"/>
        <v>#REF!</v>
      </c>
    </row>
    <row r="92" spans="2:12" ht="15">
      <c r="B92" s="54" t="s">
        <v>35</v>
      </c>
      <c r="C92" s="181">
        <v>0</v>
      </c>
      <c r="D92" s="19"/>
      <c r="E92" s="34"/>
      <c r="F92" s="20">
        <f t="shared" si="6"/>
        <v>0</v>
      </c>
      <c r="G92" s="69">
        <v>0</v>
      </c>
      <c r="H92" s="76" t="e">
        <f t="shared" si="0"/>
        <v>#DIV/0!</v>
      </c>
      <c r="I92" s="191"/>
      <c r="L92" s="242"/>
    </row>
    <row r="93" spans="2:12" ht="15">
      <c r="B93" s="54" t="s">
        <v>36</v>
      </c>
      <c r="C93" s="181" t="e">
        <f>+#REF!</f>
        <v>#REF!</v>
      </c>
      <c r="D93" s="19"/>
      <c r="E93" s="34"/>
      <c r="F93" s="20" t="e">
        <f t="shared" si="6"/>
        <v>#REF!</v>
      </c>
      <c r="G93" s="69">
        <v>21311220</v>
      </c>
      <c r="H93" s="76" t="e">
        <f t="shared" si="0"/>
        <v>#REF!</v>
      </c>
      <c r="L93" s="196"/>
    </row>
    <row r="94" spans="2:8" ht="15">
      <c r="B94" s="54" t="s">
        <v>2</v>
      </c>
      <c r="C94" s="181" t="e">
        <f>+#REF!</f>
        <v>#REF!</v>
      </c>
      <c r="D94" s="19"/>
      <c r="E94" s="34"/>
      <c r="F94" s="20" t="e">
        <f t="shared" si="6"/>
        <v>#REF!</v>
      </c>
      <c r="G94" s="69">
        <v>8280000</v>
      </c>
      <c r="H94" s="76" t="e">
        <f t="shared" si="0"/>
        <v>#REF!</v>
      </c>
    </row>
    <row r="95" spans="2:8" ht="15">
      <c r="B95" s="54" t="s">
        <v>3</v>
      </c>
      <c r="C95" s="181">
        <v>180075881</v>
      </c>
      <c r="D95" s="19"/>
      <c r="E95" s="34"/>
      <c r="F95" s="20">
        <f t="shared" si="6"/>
        <v>180075881</v>
      </c>
      <c r="G95" s="69">
        <v>219358982.36</v>
      </c>
      <c r="H95" s="76">
        <f t="shared" si="0"/>
        <v>-0.1790813439110997</v>
      </c>
    </row>
    <row r="96" spans="2:13" ht="15">
      <c r="B96" s="54" t="s">
        <v>4</v>
      </c>
      <c r="C96" s="181">
        <v>225692798</v>
      </c>
      <c r="D96" s="19"/>
      <c r="E96" s="34"/>
      <c r="F96" s="20">
        <f t="shared" si="6"/>
        <v>225692798</v>
      </c>
      <c r="G96" s="69">
        <v>143715588</v>
      </c>
      <c r="H96" s="76">
        <f t="shared" si="0"/>
        <v>0.5704127933568347</v>
      </c>
      <c r="L96" s="198"/>
      <c r="M96" s="198"/>
    </row>
    <row r="97" spans="2:8" ht="15">
      <c r="B97" s="54" t="s">
        <v>37</v>
      </c>
      <c r="C97" s="181" t="e">
        <f>+#REF!+#REF!</f>
        <v>#REF!</v>
      </c>
      <c r="D97" s="19"/>
      <c r="E97" s="34"/>
      <c r="F97" s="20" t="e">
        <f t="shared" si="6"/>
        <v>#REF!</v>
      </c>
      <c r="G97" s="69">
        <v>4000000</v>
      </c>
      <c r="H97" s="76" t="e">
        <f t="shared" si="0"/>
        <v>#REF!</v>
      </c>
    </row>
    <row r="98" spans="2:8" ht="15">
      <c r="B98" s="54" t="s">
        <v>5</v>
      </c>
      <c r="C98" s="181" t="e">
        <f>+#REF!+#REF!+#REF!+#REF!+#REF!+#REF!+#REF!</f>
        <v>#REF!</v>
      </c>
      <c r="D98" s="19"/>
      <c r="E98" s="34"/>
      <c r="F98" s="20" t="e">
        <f t="shared" si="6"/>
        <v>#REF!</v>
      </c>
      <c r="G98" s="69">
        <v>156264000</v>
      </c>
      <c r="H98" s="76" t="e">
        <f t="shared" si="0"/>
        <v>#REF!</v>
      </c>
    </row>
    <row r="99" spans="2:8" ht="15">
      <c r="B99" s="54" t="s">
        <v>94</v>
      </c>
      <c r="C99" s="181" t="e">
        <f>+#REF!+#REF!+#REF!+#REF!</f>
        <v>#REF!</v>
      </c>
      <c r="D99" s="19"/>
      <c r="E99" s="34"/>
      <c r="F99" s="20" t="e">
        <f t="shared" si="6"/>
        <v>#REF!</v>
      </c>
      <c r="G99" s="69">
        <v>3880000</v>
      </c>
      <c r="H99" s="76" t="e">
        <f t="shared" si="0"/>
        <v>#REF!</v>
      </c>
    </row>
    <row r="100" spans="2:8" ht="15">
      <c r="B100" s="54" t="s">
        <v>38</v>
      </c>
      <c r="C100" s="181" t="e">
        <f>+#REF!+#REF!+#REF!+#REF!+#REF!+#REF!</f>
        <v>#REF!</v>
      </c>
      <c r="D100" s="19"/>
      <c r="E100" s="34"/>
      <c r="F100" s="20" t="e">
        <f t="shared" si="6"/>
        <v>#REF!</v>
      </c>
      <c r="G100" s="69">
        <v>5668142</v>
      </c>
      <c r="H100" s="76" t="e">
        <f t="shared" si="0"/>
        <v>#REF!</v>
      </c>
    </row>
    <row r="101" spans="2:9" ht="15">
      <c r="B101" s="54" t="s">
        <v>39</v>
      </c>
      <c r="C101" s="181">
        <v>0</v>
      </c>
      <c r="D101" s="19"/>
      <c r="E101" s="34"/>
      <c r="F101" s="20">
        <f t="shared" si="6"/>
        <v>0</v>
      </c>
      <c r="G101" s="69">
        <v>30000000</v>
      </c>
      <c r="H101" s="76">
        <f t="shared" si="0"/>
        <v>-1</v>
      </c>
      <c r="I101" s="191"/>
    </row>
    <row r="102" spans="2:9" ht="15">
      <c r="B102" s="54" t="s">
        <v>40</v>
      </c>
      <c r="C102" s="181">
        <v>0</v>
      </c>
      <c r="D102" s="19"/>
      <c r="E102" s="34"/>
      <c r="F102" s="20">
        <f t="shared" si="6"/>
        <v>0</v>
      </c>
      <c r="G102" s="23">
        <v>13629600</v>
      </c>
      <c r="H102" s="76">
        <f t="shared" si="0"/>
        <v>-1</v>
      </c>
      <c r="I102" s="191"/>
    </row>
    <row r="103" spans="2:9" ht="15">
      <c r="B103" s="54" t="s">
        <v>49</v>
      </c>
      <c r="C103" s="186">
        <v>0</v>
      </c>
      <c r="D103" s="19"/>
      <c r="E103" s="34"/>
      <c r="F103" s="20">
        <f t="shared" si="6"/>
        <v>0</v>
      </c>
      <c r="G103" s="23">
        <v>0</v>
      </c>
      <c r="H103" s="76" t="e">
        <f>+(F103-G103)/G103</f>
        <v>#DIV/0!</v>
      </c>
      <c r="I103" s="191"/>
    </row>
    <row r="104" spans="2:11" s="193" customFormat="1" ht="15">
      <c r="B104" s="33" t="s">
        <v>95</v>
      </c>
      <c r="C104" s="202">
        <v>0</v>
      </c>
      <c r="D104" s="203"/>
      <c r="E104" s="204"/>
      <c r="F104" s="68">
        <f t="shared" si="6"/>
        <v>0</v>
      </c>
      <c r="G104" s="69">
        <v>710740</v>
      </c>
      <c r="H104" s="207">
        <f>+(F104-G104)/G104</f>
        <v>-1</v>
      </c>
      <c r="I104" s="191"/>
      <c r="J104" s="191"/>
      <c r="K104" s="192"/>
    </row>
    <row r="105" spans="2:9" ht="15">
      <c r="B105" s="54" t="s">
        <v>9</v>
      </c>
      <c r="C105" s="181">
        <v>0</v>
      </c>
      <c r="D105" s="34"/>
      <c r="E105" s="34"/>
      <c r="F105" s="20">
        <f t="shared" si="6"/>
        <v>0</v>
      </c>
      <c r="G105" s="23">
        <v>0</v>
      </c>
      <c r="H105" s="76" t="e">
        <f>+(F105-G105)/G105</f>
        <v>#DIV/0!</v>
      </c>
      <c r="I105" s="191"/>
    </row>
    <row r="106" spans="2:9" ht="15">
      <c r="B106" s="54" t="s">
        <v>41</v>
      </c>
      <c r="C106" s="181">
        <v>0</v>
      </c>
      <c r="D106" s="34"/>
      <c r="E106" s="34"/>
      <c r="F106" s="20">
        <f t="shared" si="6"/>
        <v>0</v>
      </c>
      <c r="G106" s="35">
        <v>0</v>
      </c>
      <c r="H106" s="76" t="e">
        <f>+(F106-G106)/G106</f>
        <v>#DIV/0!</v>
      </c>
      <c r="I106" s="191"/>
    </row>
    <row r="107" spans="2:8" ht="15">
      <c r="B107" s="30" t="s">
        <v>43</v>
      </c>
      <c r="C107" s="182" t="e">
        <f>+C108+C120+C124</f>
        <v>#REF!</v>
      </c>
      <c r="D107" s="36">
        <f>+D108+D120+D124</f>
        <v>0</v>
      </c>
      <c r="E107" s="36">
        <f>+E108+E120+E124</f>
        <v>0</v>
      </c>
      <c r="F107" s="36" t="e">
        <f>+F108+F120+F124</f>
        <v>#REF!</v>
      </c>
      <c r="G107" s="37">
        <f>+G108+G120+G124</f>
        <v>1033725360</v>
      </c>
      <c r="H107" s="77" t="e">
        <f aca="true" t="shared" si="7" ref="H107:H128">+(F107-G107)/G107</f>
        <v>#REF!</v>
      </c>
    </row>
    <row r="108" spans="2:8" ht="15">
      <c r="B108" s="56" t="s">
        <v>50</v>
      </c>
      <c r="C108" s="182" t="e">
        <f>SUM(C109:C119)</f>
        <v>#REF!</v>
      </c>
      <c r="D108" s="36">
        <f>SUM(D109:D119)</f>
        <v>0</v>
      </c>
      <c r="E108" s="36">
        <f>SUM(E109:E119)</f>
        <v>0</v>
      </c>
      <c r="F108" s="36" t="e">
        <f>SUM(F109:F119)</f>
        <v>#REF!</v>
      </c>
      <c r="G108" s="37">
        <f>SUM(G109:G115)</f>
        <v>200625000</v>
      </c>
      <c r="H108" s="77" t="e">
        <f t="shared" si="7"/>
        <v>#REF!</v>
      </c>
    </row>
    <row r="109" spans="2:8" ht="15">
      <c r="B109" s="31" t="s">
        <v>90</v>
      </c>
      <c r="C109" s="186" t="e">
        <f>+#REF!</f>
        <v>#REF!</v>
      </c>
      <c r="D109" s="55"/>
      <c r="E109" s="55"/>
      <c r="F109" s="20" t="e">
        <f aca="true" t="shared" si="8" ref="F109:F115">SUM(C109:E109)</f>
        <v>#REF!</v>
      </c>
      <c r="G109" s="32">
        <v>82600000</v>
      </c>
      <c r="H109" s="78" t="e">
        <f t="shared" si="7"/>
        <v>#REF!</v>
      </c>
    </row>
    <row r="110" spans="2:8" ht="15">
      <c r="B110" s="31" t="s">
        <v>128</v>
      </c>
      <c r="C110" s="181" t="e">
        <f>+#REF!+#REF!+'ESTACIONES METEREOLÓGICAS'!H33</f>
        <v>#REF!</v>
      </c>
      <c r="D110" s="34"/>
      <c r="E110" s="34"/>
      <c r="F110" s="20" t="e">
        <f t="shared" si="8"/>
        <v>#REF!</v>
      </c>
      <c r="G110" s="23">
        <v>5400000</v>
      </c>
      <c r="H110" s="78" t="e">
        <f t="shared" si="7"/>
        <v>#REF!</v>
      </c>
    </row>
    <row r="111" spans="2:8" ht="15">
      <c r="B111" s="31" t="s">
        <v>92</v>
      </c>
      <c r="C111" s="181" t="e">
        <f>+#REF!+#REF!+'ESTACIONES METEREOLÓGICAS'!G26</f>
        <v>#REF!</v>
      </c>
      <c r="D111" s="34"/>
      <c r="E111" s="34"/>
      <c r="F111" s="20" t="e">
        <f t="shared" si="8"/>
        <v>#REF!</v>
      </c>
      <c r="G111" s="23">
        <v>101745000</v>
      </c>
      <c r="H111" s="78" t="e">
        <f t="shared" si="7"/>
        <v>#REF!</v>
      </c>
    </row>
    <row r="112" spans="2:8" ht="15">
      <c r="B112" s="31" t="s">
        <v>136</v>
      </c>
      <c r="C112" s="181" t="e">
        <f>+#REF!+#REF!+'ESTACIONES METEREOLÓGICAS'!I38</f>
        <v>#REF!</v>
      </c>
      <c r="D112" s="34"/>
      <c r="E112" s="34"/>
      <c r="F112" s="20" t="e">
        <f t="shared" si="8"/>
        <v>#REF!</v>
      </c>
      <c r="G112" s="23">
        <v>2880000</v>
      </c>
      <c r="H112" s="78" t="e">
        <f t="shared" si="7"/>
        <v>#REF!</v>
      </c>
    </row>
    <row r="113" spans="2:8" ht="15">
      <c r="B113" s="31" t="s">
        <v>129</v>
      </c>
      <c r="C113" s="181" t="e">
        <f>+#REF!+'ESTACIONES METEREOLÓGICAS'!F21</f>
        <v>#REF!</v>
      </c>
      <c r="D113" s="34"/>
      <c r="E113" s="34"/>
      <c r="F113" s="20" t="e">
        <f t="shared" si="8"/>
        <v>#REF!</v>
      </c>
      <c r="G113" s="23">
        <v>8000000</v>
      </c>
      <c r="H113" s="78" t="e">
        <f t="shared" si="7"/>
        <v>#REF!</v>
      </c>
    </row>
    <row r="114" spans="2:8" ht="15">
      <c r="B114" s="31" t="s">
        <v>138</v>
      </c>
      <c r="C114" s="181" t="e">
        <f>+#REF!+'ESTACIONES METEREOLÓGICAS'!E31</f>
        <v>#REF!</v>
      </c>
      <c r="D114" s="34"/>
      <c r="E114" s="34"/>
      <c r="F114" s="20" t="e">
        <f t="shared" si="8"/>
        <v>#REF!</v>
      </c>
      <c r="G114" s="23"/>
      <c r="H114" s="78">
        <v>1</v>
      </c>
    </row>
    <row r="115" spans="2:8" ht="15">
      <c r="B115" s="31" t="s">
        <v>137</v>
      </c>
      <c r="C115" s="181" t="e">
        <f>+#REF!+'ESTACIONES METEREOLÓGICAS'!F26</f>
        <v>#REF!</v>
      </c>
      <c r="D115" s="34"/>
      <c r="E115" s="34"/>
      <c r="F115" s="20" t="e">
        <f t="shared" si="8"/>
        <v>#REF!</v>
      </c>
      <c r="G115" s="23">
        <v>0</v>
      </c>
      <c r="H115" s="78">
        <v>1</v>
      </c>
    </row>
    <row r="116" spans="2:8" ht="15">
      <c r="B116" s="31" t="s">
        <v>147</v>
      </c>
      <c r="C116" s="181" t="e">
        <f>+#REF!</f>
        <v>#REF!</v>
      </c>
      <c r="D116" s="34"/>
      <c r="E116" s="34"/>
      <c r="F116" s="20" t="e">
        <f>SUM(C116:E116)</f>
        <v>#REF!</v>
      </c>
      <c r="G116" s="23">
        <v>0</v>
      </c>
      <c r="H116" s="78">
        <v>1</v>
      </c>
    </row>
    <row r="117" spans="2:8" ht="15">
      <c r="B117" s="31" t="s">
        <v>139</v>
      </c>
      <c r="C117" s="181" t="e">
        <f>+#REF!+#REF!+'ESTACIONES METEREOLÓGICAS'!F20</f>
        <v>#REF!</v>
      </c>
      <c r="D117" s="34"/>
      <c r="E117" s="34"/>
      <c r="F117" s="20" t="e">
        <f>SUM(C117:E117)</f>
        <v>#REF!</v>
      </c>
      <c r="G117" s="23">
        <v>0</v>
      </c>
      <c r="H117" s="78">
        <v>1</v>
      </c>
    </row>
    <row r="118" spans="2:8" ht="15">
      <c r="B118" s="31" t="s">
        <v>140</v>
      </c>
      <c r="C118" s="181" t="e">
        <f>+#REF!</f>
        <v>#REF!</v>
      </c>
      <c r="D118" s="34"/>
      <c r="E118" s="34"/>
      <c r="F118" s="20" t="e">
        <f>SUM(C118:E118)</f>
        <v>#REF!</v>
      </c>
      <c r="G118" s="23">
        <v>0</v>
      </c>
      <c r="H118" s="78">
        <v>1</v>
      </c>
    </row>
    <row r="119" spans="2:8" ht="15">
      <c r="B119" s="31" t="s">
        <v>141</v>
      </c>
      <c r="C119" s="181" t="e">
        <f>+#REF!</f>
        <v>#REF!</v>
      </c>
      <c r="D119" s="34"/>
      <c r="E119" s="34"/>
      <c r="F119" s="20" t="e">
        <f>SUM(C119:E119)</f>
        <v>#REF!</v>
      </c>
      <c r="G119" s="23">
        <v>0</v>
      </c>
      <c r="H119" s="78">
        <v>1</v>
      </c>
    </row>
    <row r="120" spans="2:8" ht="15">
      <c r="B120" s="56" t="s">
        <v>112</v>
      </c>
      <c r="C120" s="182" t="e">
        <f>SUM(C121:C123)</f>
        <v>#REF!</v>
      </c>
      <c r="D120" s="36">
        <f>SUM(D121:D123)</f>
        <v>0</v>
      </c>
      <c r="E120" s="36">
        <f>SUM(E121:E123)</f>
        <v>0</v>
      </c>
      <c r="F120" s="48" t="e">
        <f>SUM(F121:F123)</f>
        <v>#REF!</v>
      </c>
      <c r="G120" s="37">
        <f>+SUM(G121:G124)</f>
        <v>833100360</v>
      </c>
      <c r="H120" s="77" t="e">
        <f t="shared" si="7"/>
        <v>#REF!</v>
      </c>
    </row>
    <row r="121" spans="2:8" ht="15">
      <c r="B121" s="31" t="s">
        <v>72</v>
      </c>
      <c r="C121" s="181" t="e">
        <f>+#REF!</f>
        <v>#REF!</v>
      </c>
      <c r="D121" s="34"/>
      <c r="E121" s="34"/>
      <c r="F121" s="20" t="e">
        <f>SUM(C121:E121)</f>
        <v>#REF!</v>
      </c>
      <c r="G121" s="32">
        <v>595295585</v>
      </c>
      <c r="H121" s="78" t="e">
        <f t="shared" si="7"/>
        <v>#REF!</v>
      </c>
    </row>
    <row r="122" spans="2:8" ht="15">
      <c r="B122" s="31" t="s">
        <v>73</v>
      </c>
      <c r="C122" s="181" t="e">
        <f>+#REF!</f>
        <v>#REF!</v>
      </c>
      <c r="D122" s="34"/>
      <c r="E122" s="34"/>
      <c r="F122" s="20" t="e">
        <f>SUM(C122:E122)</f>
        <v>#REF!</v>
      </c>
      <c r="G122" s="32">
        <v>142227259</v>
      </c>
      <c r="H122" s="78" t="e">
        <f t="shared" si="7"/>
        <v>#REF!</v>
      </c>
    </row>
    <row r="123" spans="2:8" ht="15">
      <c r="B123" s="31" t="s">
        <v>74</v>
      </c>
      <c r="C123" s="181" t="e">
        <f>+#REF!</f>
        <v>#REF!</v>
      </c>
      <c r="D123" s="34"/>
      <c r="E123" s="34"/>
      <c r="F123" s="20" t="e">
        <f>SUM(C123:E123)</f>
        <v>#REF!</v>
      </c>
      <c r="G123" s="23">
        <v>95577516</v>
      </c>
      <c r="H123" s="76" t="e">
        <f t="shared" si="7"/>
        <v>#REF!</v>
      </c>
    </row>
    <row r="124" spans="2:9" ht="15">
      <c r="B124" s="56" t="s">
        <v>132</v>
      </c>
      <c r="C124" s="182">
        <f>+C125</f>
        <v>0</v>
      </c>
      <c r="D124" s="36"/>
      <c r="E124" s="36">
        <f>+E125</f>
        <v>0</v>
      </c>
      <c r="F124" s="48">
        <f>+F125</f>
        <v>0</v>
      </c>
      <c r="G124" s="37">
        <v>0</v>
      </c>
      <c r="H124" s="77" t="e">
        <f t="shared" si="7"/>
        <v>#DIV/0!</v>
      </c>
      <c r="I124" s="191"/>
    </row>
    <row r="125" spans="2:9" ht="15.75" thickBot="1">
      <c r="B125" s="31" t="s">
        <v>131</v>
      </c>
      <c r="C125" s="186">
        <v>0</v>
      </c>
      <c r="D125" s="55"/>
      <c r="E125" s="55"/>
      <c r="F125" s="20">
        <f>SUM(C125:E125)</f>
        <v>0</v>
      </c>
      <c r="G125" s="23">
        <v>0</v>
      </c>
      <c r="H125" s="76" t="e">
        <f t="shared" si="7"/>
        <v>#DIV/0!</v>
      </c>
      <c r="I125" s="191"/>
    </row>
    <row r="126" spans="2:8" ht="15">
      <c r="B126" s="57" t="s">
        <v>113</v>
      </c>
      <c r="C126" s="187" t="e">
        <f>+C76+C20+C74</f>
        <v>#REF!</v>
      </c>
      <c r="D126" s="58">
        <f>+D76+D20+D74</f>
        <v>0</v>
      </c>
      <c r="E126" s="58">
        <f>+E76+E20+E74</f>
        <v>0</v>
      </c>
      <c r="F126" s="59" t="e">
        <f>+F76+F20+F74</f>
        <v>#REF!</v>
      </c>
      <c r="G126" s="60">
        <f>+G76+G20+G74</f>
        <v>3815618844.98</v>
      </c>
      <c r="H126" s="82" t="e">
        <f t="shared" si="7"/>
        <v>#REF!</v>
      </c>
    </row>
    <row r="127" spans="2:8" ht="15">
      <c r="B127" s="61" t="s">
        <v>44</v>
      </c>
      <c r="C127" s="182" t="e">
        <f>+C18-C126</f>
        <v>#REF!</v>
      </c>
      <c r="D127" s="36">
        <f>+D18-D126</f>
        <v>0</v>
      </c>
      <c r="E127" s="36">
        <f>+E18-E126</f>
        <v>0</v>
      </c>
      <c r="F127" s="48" t="e">
        <f>+F18-F126</f>
        <v>#REF!</v>
      </c>
      <c r="G127" s="48">
        <f>+G18-G126</f>
        <v>4975438759.052338</v>
      </c>
      <c r="H127" s="77" t="e">
        <f t="shared" si="7"/>
        <v>#REF!</v>
      </c>
    </row>
    <row r="128" spans="2:8" ht="15.75" thickBot="1">
      <c r="B128" s="62" t="s">
        <v>45</v>
      </c>
      <c r="C128" s="188" t="e">
        <f>SUM(C126:C127)</f>
        <v>#REF!</v>
      </c>
      <c r="D128" s="63">
        <f>SUM(D126:D127)</f>
        <v>0</v>
      </c>
      <c r="E128" s="63">
        <f>SUM(E126:E127)</f>
        <v>0</v>
      </c>
      <c r="F128" s="64" t="e">
        <f>SUM(F126:F127)</f>
        <v>#REF!</v>
      </c>
      <c r="G128" s="65">
        <f>SUM(G126:G127)</f>
        <v>8791057604.032337</v>
      </c>
      <c r="H128" s="83" t="e">
        <f t="shared" si="7"/>
        <v>#REF!</v>
      </c>
    </row>
    <row r="129" spans="2:10" ht="15">
      <c r="B129" s="4" t="s">
        <v>46</v>
      </c>
      <c r="C129" s="189" t="e">
        <f>+C18-C128</f>
        <v>#REF!</v>
      </c>
      <c r="D129" s="3">
        <f>+D18-D128</f>
        <v>0</v>
      </c>
      <c r="E129" s="3">
        <f>+E18-E128</f>
        <v>0</v>
      </c>
      <c r="F129" s="3" t="e">
        <f>+F18-F128</f>
        <v>#REF!</v>
      </c>
      <c r="J129" s="243"/>
    </row>
    <row r="130" spans="2:10" ht="15">
      <c r="B130" s="66"/>
      <c r="J130" s="196"/>
    </row>
    <row r="131" ht="15">
      <c r="B131" s="66"/>
    </row>
    <row r="133" spans="3:63" s="67" customFormat="1" ht="15">
      <c r="C133" s="190"/>
      <c r="D133" s="52"/>
      <c r="E133" s="52"/>
      <c r="F133" s="71"/>
      <c r="G133" s="52"/>
      <c r="H133" s="85"/>
      <c r="I133" s="241"/>
      <c r="J133" s="199"/>
      <c r="K133" s="200"/>
      <c r="L133" s="201"/>
      <c r="M133" s="201"/>
      <c r="N133" s="201"/>
      <c r="O133" s="201"/>
      <c r="P133" s="201"/>
      <c r="Q133" s="201"/>
      <c r="R133" s="201"/>
      <c r="S133" s="201"/>
      <c r="T133" s="201"/>
      <c r="U133" s="201"/>
      <c r="V133" s="201"/>
      <c r="W133" s="201"/>
      <c r="X133" s="201"/>
      <c r="Y133" s="201"/>
      <c r="Z133" s="201"/>
      <c r="AA133" s="201"/>
      <c r="AB133" s="201"/>
      <c r="AC133" s="201"/>
      <c r="AD133" s="201"/>
      <c r="AE133" s="201"/>
      <c r="AF133" s="201"/>
      <c r="AG133" s="201"/>
      <c r="AH133" s="201"/>
      <c r="AI133" s="201"/>
      <c r="AJ133" s="201"/>
      <c r="AK133" s="201"/>
      <c r="AL133" s="201"/>
      <c r="AM133" s="201"/>
      <c r="AN133" s="201"/>
      <c r="AO133" s="201"/>
      <c r="AP133" s="201"/>
      <c r="AQ133" s="201"/>
      <c r="AR133" s="201"/>
      <c r="AS133" s="201"/>
      <c r="AT133" s="201"/>
      <c r="AU133" s="201"/>
      <c r="AV133" s="201"/>
      <c r="AW133" s="201"/>
      <c r="AX133" s="201"/>
      <c r="AY133" s="201"/>
      <c r="AZ133" s="201"/>
      <c r="BA133" s="201"/>
      <c r="BB133" s="201"/>
      <c r="BC133" s="201"/>
      <c r="BD133" s="201"/>
      <c r="BE133" s="201"/>
      <c r="BF133" s="201"/>
      <c r="BG133" s="201"/>
      <c r="BH133" s="201"/>
      <c r="BI133" s="201"/>
      <c r="BJ133" s="201"/>
      <c r="BK133" s="201"/>
    </row>
    <row r="134" spans="3:63" s="67" customFormat="1" ht="15">
      <c r="C134" s="190"/>
      <c r="D134" s="52"/>
      <c r="E134" s="52"/>
      <c r="F134" s="3"/>
      <c r="G134" s="52"/>
      <c r="H134" s="86"/>
      <c r="I134" s="241"/>
      <c r="J134" s="199"/>
      <c r="K134" s="200"/>
      <c r="L134" s="201"/>
      <c r="M134" s="201"/>
      <c r="N134" s="201"/>
      <c r="O134" s="201"/>
      <c r="P134" s="201"/>
      <c r="Q134" s="201"/>
      <c r="R134" s="201"/>
      <c r="S134" s="201"/>
      <c r="T134" s="201"/>
      <c r="U134" s="201"/>
      <c r="V134" s="201"/>
      <c r="W134" s="201"/>
      <c r="X134" s="201"/>
      <c r="Y134" s="201"/>
      <c r="Z134" s="201"/>
      <c r="AA134" s="201"/>
      <c r="AB134" s="201"/>
      <c r="AC134" s="201"/>
      <c r="AD134" s="201"/>
      <c r="AE134" s="201"/>
      <c r="AF134" s="201"/>
      <c r="AG134" s="201"/>
      <c r="AH134" s="201"/>
      <c r="AI134" s="201"/>
      <c r="AJ134" s="201"/>
      <c r="AK134" s="201"/>
      <c r="AL134" s="201"/>
      <c r="AM134" s="201"/>
      <c r="AN134" s="201"/>
      <c r="AO134" s="201"/>
      <c r="AP134" s="201"/>
      <c r="AQ134" s="201"/>
      <c r="AR134" s="201"/>
      <c r="AS134" s="201"/>
      <c r="AT134" s="201"/>
      <c r="AU134" s="201"/>
      <c r="AV134" s="201"/>
      <c r="AW134" s="201"/>
      <c r="AX134" s="201"/>
      <c r="AY134" s="201"/>
      <c r="AZ134" s="201"/>
      <c r="BA134" s="201"/>
      <c r="BB134" s="201"/>
      <c r="BC134" s="201"/>
      <c r="BD134" s="201"/>
      <c r="BE134" s="201"/>
      <c r="BF134" s="201"/>
      <c r="BG134" s="201"/>
      <c r="BH134" s="201"/>
      <c r="BI134" s="201"/>
      <c r="BJ134" s="201"/>
      <c r="BK134" s="201"/>
    </row>
    <row r="135" spans="3:63" s="67" customFormat="1" ht="15">
      <c r="C135" s="190"/>
      <c r="D135" s="52"/>
      <c r="E135" s="52"/>
      <c r="F135" s="3"/>
      <c r="G135" s="52"/>
      <c r="H135" s="87"/>
      <c r="I135" s="241"/>
      <c r="J135" s="199"/>
      <c r="K135" s="200"/>
      <c r="L135" s="201"/>
      <c r="M135" s="201"/>
      <c r="N135" s="201"/>
      <c r="O135" s="201"/>
      <c r="P135" s="201"/>
      <c r="Q135" s="201"/>
      <c r="R135" s="201"/>
      <c r="S135" s="201"/>
      <c r="T135" s="201"/>
      <c r="U135" s="201"/>
      <c r="V135" s="201"/>
      <c r="W135" s="201"/>
      <c r="X135" s="201"/>
      <c r="Y135" s="201"/>
      <c r="Z135" s="201"/>
      <c r="AA135" s="201"/>
      <c r="AB135" s="201"/>
      <c r="AC135" s="201"/>
      <c r="AD135" s="201"/>
      <c r="AE135" s="201"/>
      <c r="AF135" s="201"/>
      <c r="AG135" s="201"/>
      <c r="AH135" s="201"/>
      <c r="AI135" s="201"/>
      <c r="AJ135" s="201"/>
      <c r="AK135" s="201"/>
      <c r="AL135" s="201"/>
      <c r="AM135" s="201"/>
      <c r="AN135" s="201"/>
      <c r="AO135" s="201"/>
      <c r="AP135" s="201"/>
      <c r="AQ135" s="201"/>
      <c r="AR135" s="201"/>
      <c r="AS135" s="201"/>
      <c r="AT135" s="201"/>
      <c r="AU135" s="201"/>
      <c r="AV135" s="201"/>
      <c r="AW135" s="201"/>
      <c r="AX135" s="201"/>
      <c r="AY135" s="201"/>
      <c r="AZ135" s="201"/>
      <c r="BA135" s="201"/>
      <c r="BB135" s="201"/>
      <c r="BC135" s="201"/>
      <c r="BD135" s="201"/>
      <c r="BE135" s="201"/>
      <c r="BF135" s="201"/>
      <c r="BG135" s="201"/>
      <c r="BH135" s="201"/>
      <c r="BI135" s="201"/>
      <c r="BJ135" s="201"/>
      <c r="BK135" s="201"/>
    </row>
    <row r="136" spans="3:63" s="67" customFormat="1" ht="15">
      <c r="C136" s="190"/>
      <c r="D136" s="52"/>
      <c r="E136" s="52"/>
      <c r="F136" s="3"/>
      <c r="G136" s="52"/>
      <c r="H136" s="87"/>
      <c r="I136" s="241"/>
      <c r="J136" s="199"/>
      <c r="K136" s="200"/>
      <c r="L136" s="201"/>
      <c r="M136" s="201"/>
      <c r="N136" s="201"/>
      <c r="O136" s="201"/>
      <c r="P136" s="201"/>
      <c r="Q136" s="201"/>
      <c r="R136" s="201"/>
      <c r="S136" s="201"/>
      <c r="T136" s="201"/>
      <c r="U136" s="201"/>
      <c r="V136" s="201"/>
      <c r="W136" s="201"/>
      <c r="X136" s="201"/>
      <c r="Y136" s="201"/>
      <c r="Z136" s="201"/>
      <c r="AA136" s="201"/>
      <c r="AB136" s="201"/>
      <c r="AC136" s="201"/>
      <c r="AD136" s="201"/>
      <c r="AE136" s="201"/>
      <c r="AF136" s="201"/>
      <c r="AG136" s="201"/>
      <c r="AH136" s="201"/>
      <c r="AI136" s="201"/>
      <c r="AJ136" s="201"/>
      <c r="AK136" s="201"/>
      <c r="AL136" s="201"/>
      <c r="AM136" s="201"/>
      <c r="AN136" s="201"/>
      <c r="AO136" s="201"/>
      <c r="AP136" s="201"/>
      <c r="AQ136" s="201"/>
      <c r="AR136" s="201"/>
      <c r="AS136" s="201"/>
      <c r="AT136" s="201"/>
      <c r="AU136" s="201"/>
      <c r="AV136" s="201"/>
      <c r="AW136" s="201"/>
      <c r="AX136" s="201"/>
      <c r="AY136" s="201"/>
      <c r="AZ136" s="201"/>
      <c r="BA136" s="201"/>
      <c r="BB136" s="201"/>
      <c r="BC136" s="201"/>
      <c r="BD136" s="201"/>
      <c r="BE136" s="201"/>
      <c r="BF136" s="201"/>
      <c r="BG136" s="201"/>
      <c r="BH136" s="201"/>
      <c r="BI136" s="201"/>
      <c r="BJ136" s="201"/>
      <c r="BK136" s="201"/>
    </row>
    <row r="137" spans="3:63" s="67" customFormat="1" ht="15">
      <c r="C137" s="190"/>
      <c r="D137" s="52"/>
      <c r="E137" s="52"/>
      <c r="F137" s="52"/>
      <c r="G137" s="52"/>
      <c r="H137" s="87"/>
      <c r="I137" s="241"/>
      <c r="J137" s="199"/>
      <c r="K137" s="200"/>
      <c r="L137" s="201"/>
      <c r="M137" s="201"/>
      <c r="N137" s="201"/>
      <c r="O137" s="201"/>
      <c r="P137" s="201"/>
      <c r="Q137" s="201"/>
      <c r="R137" s="201"/>
      <c r="S137" s="201"/>
      <c r="T137" s="201"/>
      <c r="U137" s="201"/>
      <c r="V137" s="201"/>
      <c r="W137" s="201"/>
      <c r="X137" s="201"/>
      <c r="Y137" s="201"/>
      <c r="Z137" s="201"/>
      <c r="AA137" s="201"/>
      <c r="AB137" s="201"/>
      <c r="AC137" s="201"/>
      <c r="AD137" s="201"/>
      <c r="AE137" s="201"/>
      <c r="AF137" s="201"/>
      <c r="AG137" s="201"/>
      <c r="AH137" s="201"/>
      <c r="AI137" s="201"/>
      <c r="AJ137" s="201"/>
      <c r="AK137" s="201"/>
      <c r="AL137" s="201"/>
      <c r="AM137" s="201"/>
      <c r="AN137" s="201"/>
      <c r="AO137" s="201"/>
      <c r="AP137" s="201"/>
      <c r="AQ137" s="201"/>
      <c r="AR137" s="201"/>
      <c r="AS137" s="201"/>
      <c r="AT137" s="201"/>
      <c r="AU137" s="201"/>
      <c r="AV137" s="201"/>
      <c r="AW137" s="201"/>
      <c r="AX137" s="201"/>
      <c r="AY137" s="201"/>
      <c r="AZ137" s="201"/>
      <c r="BA137" s="201"/>
      <c r="BB137" s="201"/>
      <c r="BC137" s="201"/>
      <c r="BD137" s="201"/>
      <c r="BE137" s="201"/>
      <c r="BF137" s="201"/>
      <c r="BG137" s="201"/>
      <c r="BH137" s="201"/>
      <c r="BI137" s="201"/>
      <c r="BJ137" s="201"/>
      <c r="BK137" s="201"/>
    </row>
    <row r="138" spans="3:63" s="67" customFormat="1" ht="15">
      <c r="C138" s="190"/>
      <c r="D138" s="52"/>
      <c r="E138" s="52"/>
      <c r="F138" s="52"/>
      <c r="G138" s="52"/>
      <c r="H138" s="88"/>
      <c r="I138" s="241"/>
      <c r="J138" s="199"/>
      <c r="K138" s="200"/>
      <c r="L138" s="201"/>
      <c r="M138" s="201"/>
      <c r="N138" s="201"/>
      <c r="O138" s="201"/>
      <c r="P138" s="201"/>
      <c r="Q138" s="201"/>
      <c r="R138" s="201"/>
      <c r="S138" s="201"/>
      <c r="T138" s="201"/>
      <c r="U138" s="201"/>
      <c r="V138" s="201"/>
      <c r="W138" s="201"/>
      <c r="X138" s="201"/>
      <c r="Y138" s="201"/>
      <c r="Z138" s="201"/>
      <c r="AA138" s="201"/>
      <c r="AB138" s="201"/>
      <c r="AC138" s="201"/>
      <c r="AD138" s="201"/>
      <c r="AE138" s="201"/>
      <c r="AF138" s="201"/>
      <c r="AG138" s="201"/>
      <c r="AH138" s="201"/>
      <c r="AI138" s="201"/>
      <c r="AJ138" s="201"/>
      <c r="AK138" s="201"/>
      <c r="AL138" s="201"/>
      <c r="AM138" s="201"/>
      <c r="AN138" s="201"/>
      <c r="AO138" s="201"/>
      <c r="AP138" s="201"/>
      <c r="AQ138" s="201"/>
      <c r="AR138" s="201"/>
      <c r="AS138" s="201"/>
      <c r="AT138" s="201"/>
      <c r="AU138" s="201"/>
      <c r="AV138" s="201"/>
      <c r="AW138" s="201"/>
      <c r="AX138" s="201"/>
      <c r="AY138" s="201"/>
      <c r="AZ138" s="201"/>
      <c r="BA138" s="201"/>
      <c r="BB138" s="201"/>
      <c r="BC138" s="201"/>
      <c r="BD138" s="201"/>
      <c r="BE138" s="201"/>
      <c r="BF138" s="201"/>
      <c r="BG138" s="201"/>
      <c r="BH138" s="201"/>
      <c r="BI138" s="201"/>
      <c r="BJ138" s="201"/>
      <c r="BK138" s="201"/>
    </row>
    <row r="139" spans="3:63" s="67" customFormat="1" ht="15">
      <c r="C139" s="190"/>
      <c r="D139" s="52"/>
      <c r="E139" s="52"/>
      <c r="F139" s="52"/>
      <c r="G139" s="52"/>
      <c r="H139" s="89"/>
      <c r="I139" s="241"/>
      <c r="J139" s="199"/>
      <c r="K139" s="200"/>
      <c r="L139" s="201"/>
      <c r="M139" s="201"/>
      <c r="N139" s="201"/>
      <c r="O139" s="201"/>
      <c r="P139" s="201"/>
      <c r="Q139" s="201"/>
      <c r="R139" s="201"/>
      <c r="S139" s="201"/>
      <c r="T139" s="201"/>
      <c r="U139" s="201"/>
      <c r="V139" s="201"/>
      <c r="W139" s="201"/>
      <c r="X139" s="201"/>
      <c r="Y139" s="201"/>
      <c r="Z139" s="201"/>
      <c r="AA139" s="201"/>
      <c r="AB139" s="201"/>
      <c r="AC139" s="201"/>
      <c r="AD139" s="201"/>
      <c r="AE139" s="201"/>
      <c r="AF139" s="201"/>
      <c r="AG139" s="201"/>
      <c r="AH139" s="201"/>
      <c r="AI139" s="201"/>
      <c r="AJ139" s="201"/>
      <c r="AK139" s="201"/>
      <c r="AL139" s="201"/>
      <c r="AM139" s="201"/>
      <c r="AN139" s="201"/>
      <c r="AO139" s="201"/>
      <c r="AP139" s="201"/>
      <c r="AQ139" s="201"/>
      <c r="AR139" s="201"/>
      <c r="AS139" s="201"/>
      <c r="AT139" s="201"/>
      <c r="AU139" s="201"/>
      <c r="AV139" s="201"/>
      <c r="AW139" s="201"/>
      <c r="AX139" s="201"/>
      <c r="AY139" s="201"/>
      <c r="AZ139" s="201"/>
      <c r="BA139" s="201"/>
      <c r="BB139" s="201"/>
      <c r="BC139" s="201"/>
      <c r="BD139" s="201"/>
      <c r="BE139" s="201"/>
      <c r="BF139" s="201"/>
      <c r="BG139" s="201"/>
      <c r="BH139" s="201"/>
      <c r="BI139" s="201"/>
      <c r="BJ139" s="201"/>
      <c r="BK139" s="201"/>
    </row>
    <row r="140" ht="15">
      <c r="H140" s="88"/>
    </row>
    <row r="141" ht="15">
      <c r="H141" s="88"/>
    </row>
  </sheetData>
  <sheetProtection/>
  <autoFilter ref="B7:H132"/>
  <mergeCells count="6">
    <mergeCell ref="B8:B9"/>
    <mergeCell ref="B2:H2"/>
    <mergeCell ref="B3:H3"/>
    <mergeCell ref="B4:H4"/>
    <mergeCell ref="B5:H5"/>
    <mergeCell ref="B6:H6"/>
  </mergeCells>
  <printOptions gridLines="1" horizontalCentered="1"/>
  <pageMargins left="0.3937007874015748" right="0.3937007874015748" top="0.3937007874015748" bottom="0.3937007874015748" header="0.5118110236220472" footer="0.5118110236220472"/>
  <pageSetup fitToHeight="2" horizontalDpi="600" verticalDpi="600" orientation="portrait" scale="80" r:id="rId1"/>
</worksheet>
</file>

<file path=xl/worksheets/sheet3.xml><?xml version="1.0" encoding="utf-8"?>
<worksheet xmlns="http://schemas.openxmlformats.org/spreadsheetml/2006/main" xmlns:r="http://schemas.openxmlformats.org/officeDocument/2006/relationships">
  <dimension ref="B1:L11"/>
  <sheetViews>
    <sheetView zoomScalePageLayoutView="0" workbookViewId="0" topLeftCell="A1">
      <selection activeCell="F11" sqref="F11"/>
    </sheetView>
  </sheetViews>
  <sheetFormatPr defaultColWidth="11.421875" defaultRowHeight="15"/>
  <cols>
    <col min="1" max="1" width="11.421875" style="107" customWidth="1"/>
    <col min="2" max="2" width="41.00390625" style="107" customWidth="1"/>
    <col min="3" max="3" width="18.140625" style="107" customWidth="1"/>
    <col min="4" max="4" width="13.00390625" style="107" customWidth="1"/>
    <col min="5" max="5" width="12.00390625" style="107" customWidth="1"/>
    <col min="6" max="6" width="17.421875" style="107" bestFit="1" customWidth="1"/>
    <col min="7" max="7" width="15.00390625" style="107" customWidth="1"/>
    <col min="8" max="8" width="14.00390625" style="107" bestFit="1" customWidth="1"/>
    <col min="9" max="9" width="70.57421875" style="107" customWidth="1"/>
    <col min="10" max="16384" width="11.421875" style="107" customWidth="1"/>
  </cols>
  <sheetData>
    <row r="1" spans="2:9" ht="15">
      <c r="B1" s="301" t="s">
        <v>12</v>
      </c>
      <c r="C1" s="301"/>
      <c r="D1" s="301"/>
      <c r="E1" s="301"/>
      <c r="F1" s="301"/>
      <c r="G1" s="301"/>
      <c r="H1" s="301"/>
      <c r="I1" s="301"/>
    </row>
    <row r="2" spans="2:9" ht="14.25">
      <c r="B2" s="302" t="s">
        <v>142</v>
      </c>
      <c r="C2" s="302"/>
      <c r="D2" s="302"/>
      <c r="E2" s="302"/>
      <c r="F2" s="302"/>
      <c r="G2" s="302"/>
      <c r="H2" s="302"/>
      <c r="I2" s="302"/>
    </row>
    <row r="3" spans="2:9" ht="14.25">
      <c r="B3" s="302"/>
      <c r="C3" s="302"/>
      <c r="D3" s="302"/>
      <c r="E3" s="302"/>
      <c r="F3" s="302"/>
      <c r="G3" s="302"/>
      <c r="H3" s="302"/>
      <c r="I3" s="302"/>
    </row>
    <row r="4" spans="2:9" ht="15.75" thickBot="1">
      <c r="B4" s="212"/>
      <c r="C4" s="212"/>
      <c r="D4" s="212"/>
      <c r="E4" s="212"/>
      <c r="F4" s="212"/>
      <c r="G4" s="212"/>
      <c r="H4" s="212"/>
      <c r="I4" s="212"/>
    </row>
    <row r="5" spans="2:9" ht="31.5" thickBot="1">
      <c r="B5" s="122" t="s">
        <v>67</v>
      </c>
      <c r="C5" s="105" t="s">
        <v>88</v>
      </c>
      <c r="D5" s="123" t="s">
        <v>53</v>
      </c>
      <c r="E5" s="73" t="s">
        <v>62</v>
      </c>
      <c r="F5" s="231" t="s">
        <v>126</v>
      </c>
      <c r="G5" s="232" t="s">
        <v>125</v>
      </c>
      <c r="H5" s="233" t="s">
        <v>59</v>
      </c>
      <c r="I5" s="128" t="s">
        <v>60</v>
      </c>
    </row>
    <row r="6" spans="2:9" ht="15">
      <c r="B6" s="214" t="s">
        <v>8</v>
      </c>
      <c r="C6" s="215"/>
      <c r="D6" s="216"/>
      <c r="E6" s="217"/>
      <c r="F6" s="227"/>
      <c r="G6" s="228"/>
      <c r="H6" s="219"/>
      <c r="I6" s="218"/>
    </row>
    <row r="7" spans="2:12" s="121" customFormat="1" ht="15">
      <c r="B7" s="97" t="s">
        <v>127</v>
      </c>
      <c r="C7" s="171"/>
      <c r="D7" s="72"/>
      <c r="E7" s="209"/>
      <c r="F7" s="230">
        <f>SUM(F8:F8)</f>
        <v>0</v>
      </c>
      <c r="G7" s="234">
        <v>0</v>
      </c>
      <c r="H7" s="221"/>
      <c r="I7" s="170"/>
      <c r="J7" s="124"/>
      <c r="K7" s="124"/>
      <c r="L7" s="125"/>
    </row>
    <row r="8" spans="2:9" ht="46.5">
      <c r="B8" s="211" t="s">
        <v>143</v>
      </c>
      <c r="C8" s="173">
        <v>2000000</v>
      </c>
      <c r="D8" s="156">
        <v>44</v>
      </c>
      <c r="E8" s="210" t="s">
        <v>144</v>
      </c>
      <c r="F8" s="235">
        <v>0</v>
      </c>
      <c r="G8" s="229">
        <v>0</v>
      </c>
      <c r="H8" s="220">
        <v>1</v>
      </c>
      <c r="I8" s="213" t="s">
        <v>148</v>
      </c>
    </row>
    <row r="9" spans="2:12" s="121" customFormat="1" ht="15">
      <c r="B9" s="97" t="s">
        <v>134</v>
      </c>
      <c r="C9" s="171"/>
      <c r="D9" s="72"/>
      <c r="E9" s="209"/>
      <c r="F9" s="230">
        <f>SUM(F10)</f>
        <v>0</v>
      </c>
      <c r="G9" s="234">
        <f>SUM(G10:G17)</f>
        <v>0</v>
      </c>
      <c r="H9" s="221">
        <v>1</v>
      </c>
      <c r="I9" s="170"/>
      <c r="J9" s="124"/>
      <c r="K9" s="124"/>
      <c r="L9" s="125"/>
    </row>
    <row r="10" spans="2:9" ht="78" thickBot="1">
      <c r="B10" s="92" t="s">
        <v>145</v>
      </c>
      <c r="C10" s="222">
        <v>14000000</v>
      </c>
      <c r="D10" s="223">
        <v>1</v>
      </c>
      <c r="E10" s="224" t="s">
        <v>86</v>
      </c>
      <c r="F10" s="236">
        <v>0</v>
      </c>
      <c r="G10" s="237">
        <v>0</v>
      </c>
      <c r="H10" s="240">
        <v>1</v>
      </c>
      <c r="I10" s="225" t="s">
        <v>146</v>
      </c>
    </row>
    <row r="11" spans="2:9" ht="15.75" thickBot="1">
      <c r="B11" s="126" t="s">
        <v>45</v>
      </c>
      <c r="C11" s="148"/>
      <c r="D11" s="127"/>
      <c r="E11" s="172"/>
      <c r="F11" s="238">
        <f>+F9+F7</f>
        <v>0</v>
      </c>
      <c r="G11" s="239">
        <v>0</v>
      </c>
      <c r="H11" s="226">
        <v>1</v>
      </c>
      <c r="I11" s="129"/>
    </row>
  </sheetData>
  <sheetProtection/>
  <mergeCells count="2">
    <mergeCell ref="B1:I1"/>
    <mergeCell ref="B2:I3"/>
  </mergeCells>
  <printOptions horizontalCentered="1"/>
  <pageMargins left="0.1968503937007874" right="0.1968503937007874" top="0.3937007874015748" bottom="0.3937007874015748" header="0.31496062992125984" footer="0.31496062992125984"/>
  <pageSetup horizontalDpi="600" verticalDpi="600" orientation="landscape" scale="65" r:id="rId1"/>
</worksheet>
</file>

<file path=xl/worksheets/sheet4.xml><?xml version="1.0" encoding="utf-8"?>
<worksheet xmlns="http://schemas.openxmlformats.org/spreadsheetml/2006/main" xmlns:r="http://schemas.openxmlformats.org/officeDocument/2006/relationships">
  <dimension ref="A1:H177"/>
  <sheetViews>
    <sheetView showGridLines="0" tabSelected="1" zoomScale="70" zoomScaleNormal="70" zoomScalePageLayoutView="0" workbookViewId="0" topLeftCell="A1">
      <selection activeCell="A172" sqref="A172"/>
    </sheetView>
  </sheetViews>
  <sheetFormatPr defaultColWidth="20.28125" defaultRowHeight="15"/>
  <cols>
    <col min="1" max="2" width="30.8515625" style="274" customWidth="1"/>
    <col min="3" max="3" width="36.421875" style="108" customWidth="1"/>
    <col min="4" max="4" width="16.421875" style="246" customWidth="1"/>
    <col min="5" max="5" width="21.140625" style="245" bestFit="1" customWidth="1"/>
    <col min="6" max="6" width="18.7109375" style="108" customWidth="1"/>
    <col min="7" max="7" width="25.28125" style="246" customWidth="1"/>
    <col min="8" max="8" width="113.8515625" style="108" customWidth="1"/>
    <col min="9" max="243" width="20.28125" style="108" customWidth="1"/>
    <col min="244" max="244" width="45.28125" style="108" bestFit="1" customWidth="1"/>
    <col min="245" max="245" width="0" style="108" hidden="1" customWidth="1"/>
    <col min="246" max="246" width="15.00390625" style="108" bestFit="1" customWidth="1"/>
    <col min="247" max="247" width="12.28125" style="108" bestFit="1" customWidth="1"/>
    <col min="248" max="250" width="16.7109375" style="108" bestFit="1" customWidth="1"/>
    <col min="251" max="251" width="73.28125" style="108" customWidth="1"/>
    <col min="252" max="16384" width="20.28125" style="108" customWidth="1"/>
  </cols>
  <sheetData>
    <row r="1" spans="1:8" s="109" customFormat="1" ht="18" customHeight="1">
      <c r="A1" s="303" t="s">
        <v>12</v>
      </c>
      <c r="B1" s="303"/>
      <c r="C1" s="303"/>
      <c r="D1" s="303"/>
      <c r="E1" s="303"/>
      <c r="F1" s="303"/>
      <c r="G1" s="303"/>
      <c r="H1" s="303"/>
    </row>
    <row r="2" spans="1:8" s="109" customFormat="1" ht="18" customHeight="1">
      <c r="A2" s="303" t="s">
        <v>255</v>
      </c>
      <c r="B2" s="303"/>
      <c r="C2" s="303"/>
      <c r="D2" s="303"/>
      <c r="E2" s="303"/>
      <c r="F2" s="303"/>
      <c r="G2" s="303"/>
      <c r="H2" s="303"/>
    </row>
    <row r="3" ht="15.75" thickBot="1"/>
    <row r="4" spans="1:8" s="276" customFormat="1" ht="34.5" customHeight="1">
      <c r="A4" s="266" t="s">
        <v>152</v>
      </c>
      <c r="B4" s="266" t="s">
        <v>153</v>
      </c>
      <c r="C4" s="267" t="s">
        <v>52</v>
      </c>
      <c r="D4" s="268" t="s">
        <v>61</v>
      </c>
      <c r="E4" s="267" t="s">
        <v>53</v>
      </c>
      <c r="F4" s="267" t="s">
        <v>154</v>
      </c>
      <c r="G4" s="268" t="s">
        <v>159</v>
      </c>
      <c r="H4" s="269" t="s">
        <v>60</v>
      </c>
    </row>
    <row r="5" spans="1:8" s="121" customFormat="1" ht="93">
      <c r="A5" s="305" t="s">
        <v>160</v>
      </c>
      <c r="B5" s="305" t="s">
        <v>196</v>
      </c>
      <c r="C5" s="208" t="s">
        <v>175</v>
      </c>
      <c r="D5" s="278">
        <v>800000</v>
      </c>
      <c r="E5" s="247">
        <v>6</v>
      </c>
      <c r="F5" s="275" t="s">
        <v>179</v>
      </c>
      <c r="G5" s="278">
        <v>4800000</v>
      </c>
      <c r="H5" s="248" t="s">
        <v>256</v>
      </c>
    </row>
    <row r="6" spans="1:8" s="121" customFormat="1" ht="46.5">
      <c r="A6" s="305"/>
      <c r="B6" s="305"/>
      <c r="C6" s="270" t="s">
        <v>203</v>
      </c>
      <c r="D6" s="259">
        <v>620000</v>
      </c>
      <c r="E6" s="260">
        <v>3</v>
      </c>
      <c r="F6" s="260" t="s">
        <v>89</v>
      </c>
      <c r="G6" s="278">
        <v>1860000</v>
      </c>
      <c r="H6" s="248" t="s">
        <v>257</v>
      </c>
    </row>
    <row r="7" spans="1:8" s="121" customFormat="1" ht="30.75">
      <c r="A7" s="305"/>
      <c r="B7" s="305"/>
      <c r="C7" s="270" t="s">
        <v>174</v>
      </c>
      <c r="D7" s="259">
        <v>25249348.6</v>
      </c>
      <c r="E7" s="260">
        <v>1</v>
      </c>
      <c r="F7" s="260" t="s">
        <v>70</v>
      </c>
      <c r="G7" s="278">
        <v>25249348.6</v>
      </c>
      <c r="H7" s="248" t="s">
        <v>258</v>
      </c>
    </row>
    <row r="8" spans="1:8" s="121" customFormat="1" ht="46.5">
      <c r="A8" s="305"/>
      <c r="B8" s="305"/>
      <c r="C8" s="270" t="s">
        <v>252</v>
      </c>
      <c r="D8" s="259">
        <v>800000</v>
      </c>
      <c r="E8" s="260">
        <v>2</v>
      </c>
      <c r="F8" s="260" t="s">
        <v>252</v>
      </c>
      <c r="G8" s="278">
        <v>1500000</v>
      </c>
      <c r="H8" s="248" t="s">
        <v>259</v>
      </c>
    </row>
    <row r="9" spans="1:8" s="121" customFormat="1" ht="154.5">
      <c r="A9" s="305"/>
      <c r="B9" s="305"/>
      <c r="C9" s="270" t="s">
        <v>167</v>
      </c>
      <c r="D9" s="259">
        <v>1500000</v>
      </c>
      <c r="E9" s="260">
        <v>8</v>
      </c>
      <c r="F9" s="260" t="s">
        <v>260</v>
      </c>
      <c r="G9" s="278">
        <v>12000000</v>
      </c>
      <c r="H9" s="248" t="s">
        <v>261</v>
      </c>
    </row>
    <row r="10" spans="1:8" s="121" customFormat="1" ht="77.25">
      <c r="A10" s="305"/>
      <c r="B10" s="305"/>
      <c r="C10" s="270" t="s">
        <v>262</v>
      </c>
      <c r="D10" s="259">
        <v>3000000</v>
      </c>
      <c r="E10" s="260">
        <v>1</v>
      </c>
      <c r="F10" s="260" t="s">
        <v>64</v>
      </c>
      <c r="G10" s="278">
        <v>3000000</v>
      </c>
      <c r="H10" s="248" t="s">
        <v>263</v>
      </c>
    </row>
    <row r="11" spans="1:8" s="121" customFormat="1" ht="263.25">
      <c r="A11" s="305"/>
      <c r="B11" s="305"/>
      <c r="C11" s="270" t="s">
        <v>264</v>
      </c>
      <c r="D11" s="259">
        <v>70000000</v>
      </c>
      <c r="E11" s="260">
        <v>1</v>
      </c>
      <c r="F11" s="260" t="s">
        <v>64</v>
      </c>
      <c r="G11" s="278">
        <v>70000000</v>
      </c>
      <c r="H11" s="248" t="s">
        <v>265</v>
      </c>
    </row>
    <row r="12" spans="1:8" s="121" customFormat="1" ht="61.5">
      <c r="A12" s="305"/>
      <c r="B12" s="305"/>
      <c r="C12" s="270" t="s">
        <v>80</v>
      </c>
      <c r="D12" s="259">
        <v>218000</v>
      </c>
      <c r="E12" s="260">
        <v>5</v>
      </c>
      <c r="F12" s="260" t="s">
        <v>70</v>
      </c>
      <c r="G12" s="278">
        <v>1090000</v>
      </c>
      <c r="H12" s="248" t="s">
        <v>266</v>
      </c>
    </row>
    <row r="13" spans="1:8" s="121" customFormat="1" ht="61.5">
      <c r="A13" s="305"/>
      <c r="B13" s="305"/>
      <c r="C13" s="270" t="s">
        <v>177</v>
      </c>
      <c r="D13" s="259">
        <v>80000</v>
      </c>
      <c r="E13" s="260">
        <v>12</v>
      </c>
      <c r="F13" s="260" t="s">
        <v>63</v>
      </c>
      <c r="G13" s="278">
        <v>960000</v>
      </c>
      <c r="H13" s="248" t="s">
        <v>267</v>
      </c>
    </row>
    <row r="14" spans="1:8" s="121" customFormat="1" ht="154.5">
      <c r="A14" s="305"/>
      <c r="B14" s="305"/>
      <c r="C14" s="270" t="s">
        <v>197</v>
      </c>
      <c r="D14" s="259">
        <v>74800</v>
      </c>
      <c r="E14" s="260">
        <v>75</v>
      </c>
      <c r="F14" s="260" t="s">
        <v>200</v>
      </c>
      <c r="G14" s="278">
        <v>5610000</v>
      </c>
      <c r="H14" s="248" t="s">
        <v>268</v>
      </c>
    </row>
    <row r="15" spans="1:8" s="121" customFormat="1" ht="154.5" customHeight="1">
      <c r="A15" s="305"/>
      <c r="B15" s="305"/>
      <c r="C15" s="270" t="s">
        <v>198</v>
      </c>
      <c r="D15" s="259">
        <v>51400</v>
      </c>
      <c r="E15" s="260">
        <v>75</v>
      </c>
      <c r="F15" s="260" t="s">
        <v>200</v>
      </c>
      <c r="G15" s="278">
        <v>3855000</v>
      </c>
      <c r="H15" s="248" t="s">
        <v>269</v>
      </c>
    </row>
    <row r="16" spans="1:8" s="121" customFormat="1" ht="93">
      <c r="A16" s="305"/>
      <c r="B16" s="305"/>
      <c r="C16" s="270" t="s">
        <v>270</v>
      </c>
      <c r="D16" s="259">
        <v>300000</v>
      </c>
      <c r="E16" s="260">
        <v>5</v>
      </c>
      <c r="F16" s="260" t="s">
        <v>69</v>
      </c>
      <c r="G16" s="278">
        <v>1500000</v>
      </c>
      <c r="H16" s="248" t="s">
        <v>271</v>
      </c>
    </row>
    <row r="17" spans="1:8" s="121" customFormat="1" ht="108">
      <c r="A17" s="305"/>
      <c r="B17" s="305"/>
      <c r="C17" s="270" t="s">
        <v>272</v>
      </c>
      <c r="D17" s="259">
        <v>200000</v>
      </c>
      <c r="E17" s="260">
        <v>4</v>
      </c>
      <c r="F17" s="260" t="s">
        <v>69</v>
      </c>
      <c r="G17" s="278">
        <v>800000</v>
      </c>
      <c r="H17" s="248" t="s">
        <v>273</v>
      </c>
    </row>
    <row r="18" spans="1:8" s="121" customFormat="1" ht="61.5">
      <c r="A18" s="305"/>
      <c r="B18" s="305"/>
      <c r="C18" s="270" t="s">
        <v>82</v>
      </c>
      <c r="D18" s="259">
        <v>36991</v>
      </c>
      <c r="E18" s="260">
        <v>1</v>
      </c>
      <c r="F18" s="260" t="s">
        <v>64</v>
      </c>
      <c r="G18" s="278">
        <v>36991</v>
      </c>
      <c r="H18" s="248" t="s">
        <v>274</v>
      </c>
    </row>
    <row r="19" spans="1:8" s="121" customFormat="1" ht="93">
      <c r="A19" s="305"/>
      <c r="B19" s="305"/>
      <c r="C19" s="270" t="s">
        <v>199</v>
      </c>
      <c r="D19" s="259">
        <v>4000000</v>
      </c>
      <c r="E19" s="260">
        <v>6</v>
      </c>
      <c r="F19" s="260" t="s">
        <v>70</v>
      </c>
      <c r="G19" s="278">
        <v>24000000</v>
      </c>
      <c r="H19" s="248" t="s">
        <v>275</v>
      </c>
    </row>
    <row r="20" spans="1:8" s="121" customFormat="1" ht="77.25">
      <c r="A20" s="305"/>
      <c r="B20" s="305"/>
      <c r="C20" s="271" t="s">
        <v>202</v>
      </c>
      <c r="D20" s="261">
        <v>150000</v>
      </c>
      <c r="E20" s="262">
        <v>12</v>
      </c>
      <c r="F20" s="260" t="s">
        <v>63</v>
      </c>
      <c r="G20" s="278">
        <v>1800000</v>
      </c>
      <c r="H20" s="248" t="s">
        <v>276</v>
      </c>
    </row>
    <row r="21" spans="1:8" s="121" customFormat="1" ht="61.5">
      <c r="A21" s="305" t="s">
        <v>161</v>
      </c>
      <c r="B21" s="305" t="s">
        <v>162</v>
      </c>
      <c r="C21" s="208" t="s">
        <v>54</v>
      </c>
      <c r="D21" s="278">
        <v>1849512</v>
      </c>
      <c r="E21" s="247">
        <v>2</v>
      </c>
      <c r="F21" s="275" t="s">
        <v>68</v>
      </c>
      <c r="G21" s="278">
        <v>3699024</v>
      </c>
      <c r="H21" s="248" t="s">
        <v>277</v>
      </c>
    </row>
    <row r="22" spans="1:8" ht="46.5">
      <c r="A22" s="305"/>
      <c r="B22" s="305"/>
      <c r="C22" s="249" t="s">
        <v>130</v>
      </c>
      <c r="D22" s="253">
        <v>21800000</v>
      </c>
      <c r="E22" s="250">
        <v>1</v>
      </c>
      <c r="F22" s="251" t="s">
        <v>71</v>
      </c>
      <c r="G22" s="253">
        <v>21800000</v>
      </c>
      <c r="H22" s="248" t="s">
        <v>278</v>
      </c>
    </row>
    <row r="23" spans="1:8" ht="201">
      <c r="A23" s="305"/>
      <c r="B23" s="305"/>
      <c r="C23" s="249" t="s">
        <v>279</v>
      </c>
      <c r="D23" s="261">
        <v>62550000</v>
      </c>
      <c r="E23" s="262">
        <v>1</v>
      </c>
      <c r="F23" s="260" t="s">
        <v>280</v>
      </c>
      <c r="G23" s="253">
        <v>62550000</v>
      </c>
      <c r="H23" s="248" t="s">
        <v>281</v>
      </c>
    </row>
    <row r="24" spans="1:8" ht="77.25">
      <c r="A24" s="305"/>
      <c r="B24" s="305"/>
      <c r="C24" s="249" t="s">
        <v>178</v>
      </c>
      <c r="D24" s="259">
        <v>800000</v>
      </c>
      <c r="E24" s="260">
        <v>17</v>
      </c>
      <c r="F24" s="260" t="s">
        <v>179</v>
      </c>
      <c r="G24" s="253">
        <v>13600000</v>
      </c>
      <c r="H24" s="248" t="s">
        <v>282</v>
      </c>
    </row>
    <row r="25" spans="1:8" ht="123.75">
      <c r="A25" s="305"/>
      <c r="B25" s="305"/>
      <c r="C25" s="249" t="s">
        <v>166</v>
      </c>
      <c r="D25" s="259">
        <v>950000</v>
      </c>
      <c r="E25" s="260">
        <v>3</v>
      </c>
      <c r="F25" s="260" t="s">
        <v>70</v>
      </c>
      <c r="G25" s="253">
        <v>2850000</v>
      </c>
      <c r="H25" s="248" t="s">
        <v>283</v>
      </c>
    </row>
    <row r="26" spans="1:8" ht="108">
      <c r="A26" s="305"/>
      <c r="B26" s="305"/>
      <c r="C26" s="249" t="s">
        <v>120</v>
      </c>
      <c r="D26" s="261">
        <v>950000</v>
      </c>
      <c r="E26" s="262">
        <v>3</v>
      </c>
      <c r="F26" s="260" t="s">
        <v>70</v>
      </c>
      <c r="G26" s="253">
        <v>2850000</v>
      </c>
      <c r="H26" s="248" t="s">
        <v>284</v>
      </c>
    </row>
    <row r="27" spans="1:8" ht="294">
      <c r="A27" s="305"/>
      <c r="B27" s="305"/>
      <c r="C27" s="249" t="s">
        <v>253</v>
      </c>
      <c r="D27" s="261">
        <v>5000000</v>
      </c>
      <c r="E27" s="262">
        <v>1</v>
      </c>
      <c r="F27" s="260" t="s">
        <v>89</v>
      </c>
      <c r="G27" s="253">
        <v>5000000</v>
      </c>
      <c r="H27" s="248" t="s">
        <v>285</v>
      </c>
    </row>
    <row r="28" spans="1:8" ht="139.5">
      <c r="A28" s="305"/>
      <c r="B28" s="305"/>
      <c r="C28" s="249" t="s">
        <v>80</v>
      </c>
      <c r="D28" s="261">
        <v>218000</v>
      </c>
      <c r="E28" s="262">
        <v>19</v>
      </c>
      <c r="F28" s="260" t="s">
        <v>70</v>
      </c>
      <c r="G28" s="253">
        <v>4142000</v>
      </c>
      <c r="H28" s="248" t="s">
        <v>286</v>
      </c>
    </row>
    <row r="29" spans="1:8" ht="108">
      <c r="A29" s="305"/>
      <c r="B29" s="305"/>
      <c r="C29" s="249" t="s">
        <v>252</v>
      </c>
      <c r="D29" s="261">
        <v>800000</v>
      </c>
      <c r="E29" s="263">
        <v>3</v>
      </c>
      <c r="F29" s="272" t="s">
        <v>64</v>
      </c>
      <c r="G29" s="253">
        <v>2400000</v>
      </c>
      <c r="H29" s="248" t="s">
        <v>287</v>
      </c>
    </row>
    <row r="30" spans="1:8" ht="247.5">
      <c r="A30" s="305"/>
      <c r="B30" s="305"/>
      <c r="C30" s="249" t="s">
        <v>201</v>
      </c>
      <c r="D30" s="253">
        <v>4905000</v>
      </c>
      <c r="E30" s="252">
        <v>2</v>
      </c>
      <c r="F30" s="275" t="s">
        <v>89</v>
      </c>
      <c r="G30" s="253">
        <v>9810000</v>
      </c>
      <c r="H30" s="248" t="s">
        <v>288</v>
      </c>
    </row>
    <row r="31" spans="1:8" ht="247.5">
      <c r="A31" s="305"/>
      <c r="B31" s="305"/>
      <c r="C31" s="249" t="s">
        <v>180</v>
      </c>
      <c r="D31" s="253">
        <v>1200000</v>
      </c>
      <c r="E31" s="252">
        <v>8</v>
      </c>
      <c r="F31" s="275" t="s">
        <v>181</v>
      </c>
      <c r="G31" s="253">
        <v>9600000</v>
      </c>
      <c r="H31" s="248" t="s">
        <v>289</v>
      </c>
    </row>
    <row r="32" spans="1:8" ht="30.75">
      <c r="A32" s="305"/>
      <c r="B32" s="305"/>
      <c r="C32" s="249" t="s">
        <v>177</v>
      </c>
      <c r="D32" s="253">
        <v>1013006</v>
      </c>
      <c r="E32" s="252">
        <v>12</v>
      </c>
      <c r="F32" s="275" t="s">
        <v>63</v>
      </c>
      <c r="G32" s="253">
        <v>12156072</v>
      </c>
      <c r="H32" s="248" t="s">
        <v>290</v>
      </c>
    </row>
    <row r="33" spans="1:8" ht="154.5">
      <c r="A33" s="305"/>
      <c r="B33" s="305"/>
      <c r="C33" s="249" t="s">
        <v>291</v>
      </c>
      <c r="D33" s="253">
        <v>586037</v>
      </c>
      <c r="E33" s="252">
        <v>17</v>
      </c>
      <c r="F33" s="275" t="s">
        <v>69</v>
      </c>
      <c r="G33" s="253">
        <v>9962629</v>
      </c>
      <c r="H33" s="248" t="s">
        <v>292</v>
      </c>
    </row>
    <row r="34" spans="1:8" ht="93">
      <c r="A34" s="305"/>
      <c r="B34" s="305"/>
      <c r="C34" s="249" t="s">
        <v>293</v>
      </c>
      <c r="D34" s="253">
        <v>220000</v>
      </c>
      <c r="E34" s="252">
        <v>12</v>
      </c>
      <c r="F34" s="275" t="s">
        <v>294</v>
      </c>
      <c r="G34" s="253">
        <v>2640000</v>
      </c>
      <c r="H34" s="248" t="s">
        <v>295</v>
      </c>
    </row>
    <row r="35" spans="1:8" ht="46.5">
      <c r="A35" s="305"/>
      <c r="B35" s="305"/>
      <c r="C35" s="249" t="s">
        <v>202</v>
      </c>
      <c r="D35" s="253">
        <v>356000</v>
      </c>
      <c r="E35" s="252">
        <v>19</v>
      </c>
      <c r="F35" s="275" t="s">
        <v>89</v>
      </c>
      <c r="G35" s="253">
        <v>6764000</v>
      </c>
      <c r="H35" s="248" t="s">
        <v>296</v>
      </c>
    </row>
    <row r="36" spans="1:8" ht="46.5">
      <c r="A36" s="305"/>
      <c r="B36" s="305"/>
      <c r="C36" s="249" t="s">
        <v>82</v>
      </c>
      <c r="D36" s="253">
        <v>39721</v>
      </c>
      <c r="E36" s="252">
        <v>1</v>
      </c>
      <c r="F36" s="275" t="s">
        <v>64</v>
      </c>
      <c r="G36" s="253">
        <v>39721</v>
      </c>
      <c r="H36" s="248" t="s">
        <v>297</v>
      </c>
    </row>
    <row r="37" spans="1:8" ht="186">
      <c r="A37" s="305"/>
      <c r="B37" s="305"/>
      <c r="C37" s="249" t="s">
        <v>182</v>
      </c>
      <c r="D37" s="253">
        <v>720000</v>
      </c>
      <c r="E37" s="252">
        <v>12</v>
      </c>
      <c r="F37" s="275" t="s">
        <v>63</v>
      </c>
      <c r="G37" s="253">
        <v>8640000</v>
      </c>
      <c r="H37" s="248" t="s">
        <v>298</v>
      </c>
    </row>
    <row r="38" spans="1:8" ht="77.25">
      <c r="A38" s="305"/>
      <c r="B38" s="305"/>
      <c r="C38" s="249" t="s">
        <v>183</v>
      </c>
      <c r="D38" s="253">
        <v>327000</v>
      </c>
      <c r="E38" s="252">
        <v>1</v>
      </c>
      <c r="F38" s="275" t="s">
        <v>168</v>
      </c>
      <c r="G38" s="253">
        <v>327000</v>
      </c>
      <c r="H38" s="248" t="s">
        <v>299</v>
      </c>
    </row>
    <row r="39" spans="1:8" ht="15" customHeight="1">
      <c r="A39" s="304" t="s">
        <v>155</v>
      </c>
      <c r="B39" s="304" t="s">
        <v>163</v>
      </c>
      <c r="C39" s="254" t="s">
        <v>189</v>
      </c>
      <c r="D39" s="264">
        <v>5000000</v>
      </c>
      <c r="E39" s="265">
        <v>1</v>
      </c>
      <c r="F39" s="265" t="s">
        <v>109</v>
      </c>
      <c r="G39" s="253">
        <v>5000000</v>
      </c>
      <c r="H39" s="255" t="s">
        <v>403</v>
      </c>
    </row>
    <row r="40" spans="1:8" ht="61.5">
      <c r="A40" s="304"/>
      <c r="B40" s="304"/>
      <c r="C40" s="254" t="s">
        <v>404</v>
      </c>
      <c r="D40" s="264">
        <v>3000000</v>
      </c>
      <c r="E40" s="265">
        <v>1</v>
      </c>
      <c r="F40" s="273" t="s">
        <v>405</v>
      </c>
      <c r="G40" s="253">
        <v>3000000</v>
      </c>
      <c r="H40" s="255" t="s">
        <v>406</v>
      </c>
    </row>
    <row r="41" spans="1:8" ht="30.75">
      <c r="A41" s="304"/>
      <c r="B41" s="304"/>
      <c r="C41" s="254" t="s">
        <v>120</v>
      </c>
      <c r="D41" s="264">
        <v>950000</v>
      </c>
      <c r="E41" s="265">
        <v>1</v>
      </c>
      <c r="F41" s="273" t="s">
        <v>86</v>
      </c>
      <c r="G41" s="253">
        <v>950000</v>
      </c>
      <c r="H41" s="255" t="s">
        <v>407</v>
      </c>
    </row>
    <row r="42" spans="1:8" ht="77.25">
      <c r="A42" s="304"/>
      <c r="B42" s="304"/>
      <c r="C42" s="254" t="s">
        <v>408</v>
      </c>
      <c r="D42" s="264">
        <v>950000</v>
      </c>
      <c r="E42" s="265">
        <v>1</v>
      </c>
      <c r="F42" s="273" t="s">
        <v>86</v>
      </c>
      <c r="G42" s="253">
        <v>950000</v>
      </c>
      <c r="H42" s="255" t="s">
        <v>409</v>
      </c>
    </row>
    <row r="43" spans="1:8" ht="46.5">
      <c r="A43" s="304"/>
      <c r="B43" s="304"/>
      <c r="C43" s="254" t="s">
        <v>228</v>
      </c>
      <c r="D43" s="264">
        <v>8856000</v>
      </c>
      <c r="E43" s="265">
        <v>1</v>
      </c>
      <c r="F43" s="265" t="s">
        <v>193</v>
      </c>
      <c r="G43" s="253">
        <v>8856000</v>
      </c>
      <c r="H43" s="255" t="s">
        <v>410</v>
      </c>
    </row>
    <row r="44" spans="1:8" ht="93">
      <c r="A44" s="304"/>
      <c r="B44" s="304"/>
      <c r="C44" s="254" t="s">
        <v>229</v>
      </c>
      <c r="D44" s="264">
        <v>7000000</v>
      </c>
      <c r="E44" s="265">
        <v>1</v>
      </c>
      <c r="F44" s="265" t="s">
        <v>193</v>
      </c>
      <c r="G44" s="253">
        <v>7000000</v>
      </c>
      <c r="H44" s="255" t="s">
        <v>411</v>
      </c>
    </row>
    <row r="45" spans="1:8" ht="93">
      <c r="A45" s="304"/>
      <c r="B45" s="304"/>
      <c r="C45" s="254" t="s">
        <v>412</v>
      </c>
      <c r="D45" s="264">
        <v>3000000</v>
      </c>
      <c r="E45" s="265">
        <v>2</v>
      </c>
      <c r="F45" s="265" t="s">
        <v>70</v>
      </c>
      <c r="G45" s="253">
        <v>6000000</v>
      </c>
      <c r="H45" s="255" t="s">
        <v>413</v>
      </c>
    </row>
    <row r="46" spans="1:8" ht="77.25">
      <c r="A46" s="304"/>
      <c r="B46" s="304"/>
      <c r="C46" s="249" t="s">
        <v>414</v>
      </c>
      <c r="D46" s="253">
        <v>2520000</v>
      </c>
      <c r="E46" s="252">
        <v>1</v>
      </c>
      <c r="F46" s="275" t="s">
        <v>86</v>
      </c>
      <c r="G46" s="253">
        <v>2520000</v>
      </c>
      <c r="H46" s="248" t="s">
        <v>415</v>
      </c>
    </row>
    <row r="47" spans="1:8" ht="46.5">
      <c r="A47" s="304"/>
      <c r="B47" s="304"/>
      <c r="C47" s="249" t="s">
        <v>84</v>
      </c>
      <c r="D47" s="253">
        <v>218000</v>
      </c>
      <c r="E47" s="252">
        <v>5</v>
      </c>
      <c r="F47" s="275" t="s">
        <v>70</v>
      </c>
      <c r="G47" s="253">
        <v>1090000</v>
      </c>
      <c r="H47" s="248" t="s">
        <v>416</v>
      </c>
    </row>
    <row r="48" spans="1:8" ht="61.5">
      <c r="A48" s="304"/>
      <c r="B48" s="304"/>
      <c r="C48" s="249" t="s">
        <v>230</v>
      </c>
      <c r="D48" s="253">
        <v>8200000</v>
      </c>
      <c r="E48" s="252">
        <v>1</v>
      </c>
      <c r="F48" s="275" t="s">
        <v>86</v>
      </c>
      <c r="G48" s="253">
        <v>8200000</v>
      </c>
      <c r="H48" s="248" t="s">
        <v>417</v>
      </c>
    </row>
    <row r="49" spans="1:8" ht="279">
      <c r="A49" s="304"/>
      <c r="B49" s="304"/>
      <c r="C49" s="249" t="s">
        <v>191</v>
      </c>
      <c r="D49" s="253">
        <v>800000</v>
      </c>
      <c r="E49" s="252">
        <v>5</v>
      </c>
      <c r="F49" s="275" t="s">
        <v>179</v>
      </c>
      <c r="G49" s="253">
        <v>4000000</v>
      </c>
      <c r="H49" s="248" t="s">
        <v>418</v>
      </c>
    </row>
    <row r="50" spans="1:8" ht="46.5">
      <c r="A50" s="304"/>
      <c r="B50" s="304"/>
      <c r="C50" s="249" t="s">
        <v>177</v>
      </c>
      <c r="D50" s="253">
        <v>95000</v>
      </c>
      <c r="E50" s="252">
        <v>12</v>
      </c>
      <c r="F50" s="275" t="s">
        <v>63</v>
      </c>
      <c r="G50" s="253">
        <v>1140000</v>
      </c>
      <c r="H50" s="248" t="s">
        <v>231</v>
      </c>
    </row>
    <row r="51" spans="1:8" ht="61.5" customHeight="1">
      <c r="A51" s="304"/>
      <c r="B51" s="304"/>
      <c r="C51" s="249" t="s">
        <v>81</v>
      </c>
      <c r="D51" s="253">
        <v>300000</v>
      </c>
      <c r="E51" s="252">
        <v>5</v>
      </c>
      <c r="F51" s="275" t="s">
        <v>69</v>
      </c>
      <c r="G51" s="253">
        <v>1500000</v>
      </c>
      <c r="H51" s="248" t="s">
        <v>419</v>
      </c>
    </row>
    <row r="52" spans="1:8" ht="61.5">
      <c r="A52" s="304"/>
      <c r="B52" s="304"/>
      <c r="C52" s="249" t="s">
        <v>93</v>
      </c>
      <c r="D52" s="253">
        <v>36991</v>
      </c>
      <c r="E52" s="252">
        <v>1</v>
      </c>
      <c r="F52" s="275" t="s">
        <v>64</v>
      </c>
      <c r="G52" s="253">
        <v>36991</v>
      </c>
      <c r="H52" s="248" t="s">
        <v>420</v>
      </c>
    </row>
    <row r="53" spans="1:8" ht="30.75">
      <c r="A53" s="304"/>
      <c r="B53" s="304"/>
      <c r="C53" s="249" t="s">
        <v>183</v>
      </c>
      <c r="D53" s="253">
        <v>109000</v>
      </c>
      <c r="E53" s="252">
        <v>1</v>
      </c>
      <c r="F53" s="275" t="s">
        <v>168</v>
      </c>
      <c r="G53" s="253">
        <v>109000</v>
      </c>
      <c r="H53" s="248" t="s">
        <v>421</v>
      </c>
    </row>
    <row r="54" spans="1:8" ht="93">
      <c r="A54" s="304"/>
      <c r="B54" s="304"/>
      <c r="C54" s="249" t="s">
        <v>194</v>
      </c>
      <c r="D54" s="253">
        <v>260688164</v>
      </c>
      <c r="E54" s="252">
        <v>1</v>
      </c>
      <c r="F54" s="275" t="s">
        <v>71</v>
      </c>
      <c r="G54" s="253">
        <v>260688164</v>
      </c>
      <c r="H54" s="248" t="s">
        <v>422</v>
      </c>
    </row>
    <row r="55" spans="1:8" ht="123.75">
      <c r="A55" s="304"/>
      <c r="B55" s="304"/>
      <c r="C55" s="249" t="s">
        <v>423</v>
      </c>
      <c r="D55" s="253">
        <v>78052800</v>
      </c>
      <c r="E55" s="252">
        <v>1</v>
      </c>
      <c r="F55" s="275" t="s">
        <v>195</v>
      </c>
      <c r="G55" s="253">
        <v>78052800</v>
      </c>
      <c r="H55" s="248" t="s">
        <v>424</v>
      </c>
    </row>
    <row r="56" spans="1:8" ht="139.5">
      <c r="A56" s="304"/>
      <c r="B56" s="304"/>
      <c r="C56" s="249" t="s">
        <v>425</v>
      </c>
      <c r="D56" s="253">
        <v>78052800</v>
      </c>
      <c r="E56" s="252">
        <v>1</v>
      </c>
      <c r="F56" s="275" t="s">
        <v>195</v>
      </c>
      <c r="G56" s="253">
        <v>78052800</v>
      </c>
      <c r="H56" s="248" t="s">
        <v>426</v>
      </c>
    </row>
    <row r="57" spans="1:8" ht="93">
      <c r="A57" s="304"/>
      <c r="B57" s="304"/>
      <c r="C57" s="249" t="s">
        <v>427</v>
      </c>
      <c r="D57" s="253">
        <v>78052800</v>
      </c>
      <c r="E57" s="252">
        <v>1</v>
      </c>
      <c r="F57" s="275" t="s">
        <v>195</v>
      </c>
      <c r="G57" s="253">
        <v>78052800</v>
      </c>
      <c r="H57" s="248" t="s">
        <v>428</v>
      </c>
    </row>
    <row r="58" spans="1:8" ht="77.25">
      <c r="A58" s="304"/>
      <c r="B58" s="304"/>
      <c r="C58" s="249" t="s">
        <v>233</v>
      </c>
      <c r="D58" s="253">
        <v>15000000</v>
      </c>
      <c r="E58" s="252">
        <v>1</v>
      </c>
      <c r="F58" s="275" t="s">
        <v>169</v>
      </c>
      <c r="G58" s="253">
        <v>15000000</v>
      </c>
      <c r="H58" s="248" t="s">
        <v>429</v>
      </c>
    </row>
    <row r="59" spans="1:8" ht="46.5">
      <c r="A59" s="304"/>
      <c r="B59" s="304"/>
      <c r="C59" s="249" t="s">
        <v>234</v>
      </c>
      <c r="D59" s="253">
        <v>5450000</v>
      </c>
      <c r="E59" s="252">
        <v>1</v>
      </c>
      <c r="F59" s="275" t="s">
        <v>70</v>
      </c>
      <c r="G59" s="253">
        <v>5450000</v>
      </c>
      <c r="H59" s="248" t="s">
        <v>430</v>
      </c>
    </row>
    <row r="60" spans="1:8" ht="46.5">
      <c r="A60" s="304"/>
      <c r="B60" s="304"/>
      <c r="C60" s="249" t="s">
        <v>84</v>
      </c>
      <c r="D60" s="253">
        <v>218000</v>
      </c>
      <c r="E60" s="252">
        <v>2</v>
      </c>
      <c r="F60" s="275" t="s">
        <v>70</v>
      </c>
      <c r="G60" s="253">
        <v>436000</v>
      </c>
      <c r="H60" s="248" t="s">
        <v>431</v>
      </c>
    </row>
    <row r="61" spans="1:8" ht="61.5">
      <c r="A61" s="304"/>
      <c r="B61" s="304"/>
      <c r="C61" s="249" t="s">
        <v>235</v>
      </c>
      <c r="D61" s="253">
        <v>800000</v>
      </c>
      <c r="E61" s="252">
        <v>2</v>
      </c>
      <c r="F61" s="275" t="s">
        <v>179</v>
      </c>
      <c r="G61" s="253">
        <v>1600000</v>
      </c>
      <c r="H61" s="248" t="s">
        <v>432</v>
      </c>
    </row>
    <row r="62" spans="1:8" ht="46.5">
      <c r="A62" s="304"/>
      <c r="B62" s="304"/>
      <c r="C62" s="249" t="s">
        <v>433</v>
      </c>
      <c r="D62" s="253">
        <v>2000000</v>
      </c>
      <c r="E62" s="252">
        <v>1</v>
      </c>
      <c r="F62" s="275" t="s">
        <v>144</v>
      </c>
      <c r="G62" s="253">
        <v>2000000</v>
      </c>
      <c r="H62" s="248" t="s">
        <v>434</v>
      </c>
    </row>
    <row r="63" spans="1:8" ht="61.5">
      <c r="A63" s="304"/>
      <c r="B63" s="304"/>
      <c r="C63" s="249" t="s">
        <v>384</v>
      </c>
      <c r="D63" s="253">
        <v>300000</v>
      </c>
      <c r="E63" s="252">
        <v>2</v>
      </c>
      <c r="F63" s="275" t="s">
        <v>69</v>
      </c>
      <c r="G63" s="253">
        <v>600000</v>
      </c>
      <c r="H63" s="248" t="s">
        <v>435</v>
      </c>
    </row>
    <row r="64" spans="1:8" ht="77.25">
      <c r="A64" s="304"/>
      <c r="B64" s="304"/>
      <c r="C64" s="249" t="s">
        <v>236</v>
      </c>
      <c r="D64" s="253">
        <v>148464500</v>
      </c>
      <c r="E64" s="252">
        <v>1</v>
      </c>
      <c r="F64" s="275" t="s">
        <v>71</v>
      </c>
      <c r="G64" s="253">
        <v>148464500</v>
      </c>
      <c r="H64" s="248" t="s">
        <v>436</v>
      </c>
    </row>
    <row r="65" spans="1:8" ht="77.25">
      <c r="A65" s="304"/>
      <c r="B65" s="304"/>
      <c r="C65" s="249" t="s">
        <v>237</v>
      </c>
      <c r="D65" s="253">
        <v>12000000</v>
      </c>
      <c r="E65" s="252">
        <v>10</v>
      </c>
      <c r="F65" s="275" t="s">
        <v>63</v>
      </c>
      <c r="G65" s="253">
        <v>120000000</v>
      </c>
      <c r="H65" s="248" t="s">
        <v>437</v>
      </c>
    </row>
    <row r="66" spans="1:8" ht="46.5">
      <c r="A66" s="304"/>
      <c r="B66" s="304"/>
      <c r="C66" s="249" t="s">
        <v>238</v>
      </c>
      <c r="D66" s="253">
        <v>6155503</v>
      </c>
      <c r="E66" s="252">
        <v>4</v>
      </c>
      <c r="F66" s="275" t="s">
        <v>239</v>
      </c>
      <c r="G66" s="253">
        <v>24622012</v>
      </c>
      <c r="H66" s="248" t="s">
        <v>438</v>
      </c>
    </row>
    <row r="67" spans="1:8" ht="30.75">
      <c r="A67" s="304"/>
      <c r="B67" s="304"/>
      <c r="C67" s="249" t="s">
        <v>240</v>
      </c>
      <c r="D67" s="253">
        <v>1470560</v>
      </c>
      <c r="E67" s="252">
        <v>11</v>
      </c>
      <c r="F67" s="275" t="s">
        <v>239</v>
      </c>
      <c r="G67" s="253">
        <v>16176160</v>
      </c>
      <c r="H67" s="248" t="s">
        <v>439</v>
      </c>
    </row>
    <row r="68" spans="1:8" ht="61.5">
      <c r="A68" s="304"/>
      <c r="B68" s="304"/>
      <c r="C68" s="249" t="s">
        <v>241</v>
      </c>
      <c r="D68" s="253">
        <v>2297720</v>
      </c>
      <c r="E68" s="252">
        <v>11</v>
      </c>
      <c r="F68" s="275" t="s">
        <v>239</v>
      </c>
      <c r="G68" s="253">
        <v>25274920</v>
      </c>
      <c r="H68" s="248" t="s">
        <v>440</v>
      </c>
    </row>
    <row r="69" spans="1:8" ht="61.5">
      <c r="A69" s="304"/>
      <c r="B69" s="304"/>
      <c r="C69" s="249" t="s">
        <v>242</v>
      </c>
      <c r="D69" s="253">
        <v>21800000</v>
      </c>
      <c r="E69" s="252">
        <v>1</v>
      </c>
      <c r="F69" s="275" t="s">
        <v>71</v>
      </c>
      <c r="G69" s="253">
        <v>21800000</v>
      </c>
      <c r="H69" s="248" t="s">
        <v>441</v>
      </c>
    </row>
    <row r="70" spans="1:8" ht="46.5">
      <c r="A70" s="304"/>
      <c r="B70" s="304"/>
      <c r="C70" s="257" t="s">
        <v>243</v>
      </c>
      <c r="D70" s="280">
        <v>1308001</v>
      </c>
      <c r="E70" s="252">
        <v>50</v>
      </c>
      <c r="F70" s="275" t="s">
        <v>244</v>
      </c>
      <c r="G70" s="279">
        <v>65400050</v>
      </c>
      <c r="H70" s="248" t="s">
        <v>442</v>
      </c>
    </row>
    <row r="71" spans="1:8" ht="93">
      <c r="A71" s="304"/>
      <c r="B71" s="304"/>
      <c r="C71" s="257" t="s">
        <v>443</v>
      </c>
      <c r="D71" s="280">
        <v>200000</v>
      </c>
      <c r="E71" s="252">
        <v>12</v>
      </c>
      <c r="F71" s="275" t="s">
        <v>63</v>
      </c>
      <c r="G71" s="279">
        <v>2400000</v>
      </c>
      <c r="H71" s="248" t="s">
        <v>444</v>
      </c>
    </row>
    <row r="72" spans="1:8" ht="61.5">
      <c r="A72" s="304"/>
      <c r="B72" s="304"/>
      <c r="C72" s="257" t="s">
        <v>183</v>
      </c>
      <c r="D72" s="280">
        <v>1500000</v>
      </c>
      <c r="E72" s="252">
        <v>1</v>
      </c>
      <c r="F72" s="275" t="s">
        <v>168</v>
      </c>
      <c r="G72" s="279">
        <v>1500000</v>
      </c>
      <c r="H72" s="248" t="s">
        <v>445</v>
      </c>
    </row>
    <row r="73" spans="1:8" ht="61.5">
      <c r="A73" s="304"/>
      <c r="B73" s="304"/>
      <c r="C73" s="257" t="s">
        <v>166</v>
      </c>
      <c r="D73" s="280">
        <v>950000</v>
      </c>
      <c r="E73" s="252">
        <v>1</v>
      </c>
      <c r="F73" s="275" t="s">
        <v>70</v>
      </c>
      <c r="G73" s="279">
        <v>950000</v>
      </c>
      <c r="H73" s="248" t="s">
        <v>446</v>
      </c>
    </row>
    <row r="74" spans="1:8" ht="61.5">
      <c r="A74" s="304"/>
      <c r="B74" s="304"/>
      <c r="C74" s="257" t="s">
        <v>245</v>
      </c>
      <c r="D74" s="280">
        <v>950000</v>
      </c>
      <c r="E74" s="252">
        <v>1</v>
      </c>
      <c r="F74" s="275" t="s">
        <v>70</v>
      </c>
      <c r="G74" s="279">
        <v>950000</v>
      </c>
      <c r="H74" s="248" t="s">
        <v>447</v>
      </c>
    </row>
    <row r="75" spans="1:8" ht="61.5">
      <c r="A75" s="304"/>
      <c r="B75" s="304"/>
      <c r="C75" s="257" t="s">
        <v>84</v>
      </c>
      <c r="D75" s="280">
        <v>200000</v>
      </c>
      <c r="E75" s="252">
        <v>6</v>
      </c>
      <c r="F75" s="275" t="s">
        <v>70</v>
      </c>
      <c r="G75" s="279">
        <v>1200000</v>
      </c>
      <c r="H75" s="248" t="s">
        <v>448</v>
      </c>
    </row>
    <row r="76" spans="1:8" ht="294">
      <c r="A76" s="304"/>
      <c r="B76" s="304"/>
      <c r="C76" s="257" t="s">
        <v>235</v>
      </c>
      <c r="D76" s="280">
        <v>800000</v>
      </c>
      <c r="E76" s="252">
        <v>6</v>
      </c>
      <c r="F76" s="275" t="s">
        <v>179</v>
      </c>
      <c r="G76" s="279">
        <v>4800000</v>
      </c>
      <c r="H76" s="248" t="s">
        <v>449</v>
      </c>
    </row>
    <row r="77" spans="1:8" ht="61.5">
      <c r="A77" s="304"/>
      <c r="B77" s="304"/>
      <c r="C77" s="257" t="s">
        <v>246</v>
      </c>
      <c r="D77" s="280">
        <v>3500000</v>
      </c>
      <c r="E77" s="252">
        <v>1</v>
      </c>
      <c r="F77" s="275" t="s">
        <v>144</v>
      </c>
      <c r="G77" s="279">
        <v>3500000</v>
      </c>
      <c r="H77" s="248" t="s">
        <v>450</v>
      </c>
    </row>
    <row r="78" spans="1:8" ht="139.5">
      <c r="A78" s="304"/>
      <c r="B78" s="304"/>
      <c r="C78" s="257" t="s">
        <v>109</v>
      </c>
      <c r="D78" s="280">
        <v>4500000</v>
      </c>
      <c r="E78" s="252">
        <v>1</v>
      </c>
      <c r="F78" s="275" t="s">
        <v>89</v>
      </c>
      <c r="G78" s="279">
        <v>4500000</v>
      </c>
      <c r="H78" s="248" t="s">
        <v>451</v>
      </c>
    </row>
    <row r="79" spans="1:8" ht="201">
      <c r="A79" s="304"/>
      <c r="B79" s="304"/>
      <c r="C79" s="257" t="s">
        <v>180</v>
      </c>
      <c r="D79" s="280">
        <v>1200000</v>
      </c>
      <c r="E79" s="252">
        <v>1</v>
      </c>
      <c r="F79" s="275" t="s">
        <v>144</v>
      </c>
      <c r="G79" s="279">
        <v>1200000</v>
      </c>
      <c r="H79" s="248" t="s">
        <v>452</v>
      </c>
    </row>
    <row r="80" spans="1:8" ht="30.75">
      <c r="A80" s="304"/>
      <c r="B80" s="304"/>
      <c r="C80" s="257" t="s">
        <v>404</v>
      </c>
      <c r="D80" s="280">
        <v>3000000</v>
      </c>
      <c r="E80" s="252">
        <v>1</v>
      </c>
      <c r="F80" s="275" t="s">
        <v>404</v>
      </c>
      <c r="G80" s="279">
        <v>3000000</v>
      </c>
      <c r="H80" s="248" t="s">
        <v>453</v>
      </c>
    </row>
    <row r="81" spans="1:8" ht="61.5">
      <c r="A81" s="304"/>
      <c r="B81" s="304"/>
      <c r="C81" s="257" t="s">
        <v>177</v>
      </c>
      <c r="D81" s="280">
        <v>100000</v>
      </c>
      <c r="E81" s="252">
        <v>12</v>
      </c>
      <c r="F81" s="275" t="s">
        <v>63</v>
      </c>
      <c r="G81" s="279">
        <v>1200000</v>
      </c>
      <c r="H81" s="248" t="s">
        <v>454</v>
      </c>
    </row>
    <row r="82" spans="1:8" ht="93">
      <c r="A82" s="304"/>
      <c r="B82" s="304"/>
      <c r="C82" s="257" t="s">
        <v>455</v>
      </c>
      <c r="D82" s="280">
        <v>7398048</v>
      </c>
      <c r="E82" s="252">
        <v>3</v>
      </c>
      <c r="F82" s="275" t="s">
        <v>456</v>
      </c>
      <c r="G82" s="279">
        <v>22194144</v>
      </c>
      <c r="H82" s="248" t="s">
        <v>457</v>
      </c>
    </row>
    <row r="83" spans="1:8" ht="46.5">
      <c r="A83" s="304"/>
      <c r="B83" s="304"/>
      <c r="C83" s="257" t="s">
        <v>248</v>
      </c>
      <c r="D83" s="280">
        <v>100000</v>
      </c>
      <c r="E83" s="252">
        <v>300</v>
      </c>
      <c r="F83" s="275" t="s">
        <v>249</v>
      </c>
      <c r="G83" s="279">
        <v>30000000</v>
      </c>
      <c r="H83" s="248" t="s">
        <v>458</v>
      </c>
    </row>
    <row r="84" spans="1:8" ht="154.5">
      <c r="A84" s="304"/>
      <c r="B84" s="304"/>
      <c r="C84" s="257" t="s">
        <v>459</v>
      </c>
      <c r="D84" s="280">
        <v>40125000</v>
      </c>
      <c r="E84" s="252">
        <v>1</v>
      </c>
      <c r="F84" s="275" t="s">
        <v>460</v>
      </c>
      <c r="G84" s="279">
        <v>40125000</v>
      </c>
      <c r="H84" s="248" t="s">
        <v>461</v>
      </c>
    </row>
    <row r="85" spans="1:8" ht="61.5">
      <c r="A85" s="304"/>
      <c r="B85" s="304"/>
      <c r="C85" s="257" t="s">
        <v>250</v>
      </c>
      <c r="D85" s="280">
        <v>4524800</v>
      </c>
      <c r="E85" s="252">
        <v>25</v>
      </c>
      <c r="F85" s="275" t="s">
        <v>251</v>
      </c>
      <c r="G85" s="279">
        <v>113120000</v>
      </c>
      <c r="H85" s="248" t="s">
        <v>462</v>
      </c>
    </row>
    <row r="86" spans="1:8" ht="93">
      <c r="A86" s="304"/>
      <c r="B86" s="304"/>
      <c r="C86" s="257" t="s">
        <v>322</v>
      </c>
      <c r="D86" s="280">
        <v>300000</v>
      </c>
      <c r="E86" s="252">
        <v>6</v>
      </c>
      <c r="F86" s="275" t="s">
        <v>69</v>
      </c>
      <c r="G86" s="279">
        <v>1800000</v>
      </c>
      <c r="H86" s="248" t="s">
        <v>463</v>
      </c>
    </row>
    <row r="87" spans="1:8" ht="61.5">
      <c r="A87" s="304"/>
      <c r="B87" s="304"/>
      <c r="C87" s="257" t="s">
        <v>82</v>
      </c>
      <c r="D87" s="280">
        <v>36991</v>
      </c>
      <c r="E87" s="252">
        <v>1</v>
      </c>
      <c r="F87" s="275" t="s">
        <v>64</v>
      </c>
      <c r="G87" s="279">
        <v>36991</v>
      </c>
      <c r="H87" s="248" t="s">
        <v>464</v>
      </c>
    </row>
    <row r="88" spans="1:8" ht="61.5">
      <c r="A88" s="304"/>
      <c r="B88" s="304"/>
      <c r="C88" s="257" t="s">
        <v>247</v>
      </c>
      <c r="D88" s="280">
        <v>377609</v>
      </c>
      <c r="E88" s="252">
        <v>12</v>
      </c>
      <c r="F88" s="275" t="s">
        <v>63</v>
      </c>
      <c r="G88" s="279">
        <v>4531308</v>
      </c>
      <c r="H88" s="248" t="s">
        <v>465</v>
      </c>
    </row>
    <row r="89" spans="1:8" ht="61.5">
      <c r="A89" s="304"/>
      <c r="B89" s="304"/>
      <c r="C89" s="257" t="s">
        <v>183</v>
      </c>
      <c r="D89" s="280">
        <v>61651</v>
      </c>
      <c r="E89" s="252">
        <v>1</v>
      </c>
      <c r="F89" s="275" t="s">
        <v>168</v>
      </c>
      <c r="G89" s="279">
        <v>61651</v>
      </c>
      <c r="H89" s="248" t="s">
        <v>466</v>
      </c>
    </row>
    <row r="90" spans="1:8" ht="61.5">
      <c r="A90" s="304"/>
      <c r="B90" s="304"/>
      <c r="C90" s="257" t="s">
        <v>84</v>
      </c>
      <c r="D90" s="280">
        <v>218000</v>
      </c>
      <c r="E90" s="252">
        <v>3</v>
      </c>
      <c r="F90" s="275" t="s">
        <v>70</v>
      </c>
      <c r="G90" s="279">
        <v>654000</v>
      </c>
      <c r="H90" s="248" t="s">
        <v>467</v>
      </c>
    </row>
    <row r="91" spans="1:8" ht="279">
      <c r="A91" s="304"/>
      <c r="B91" s="304"/>
      <c r="C91" s="257" t="s">
        <v>191</v>
      </c>
      <c r="D91" s="280">
        <v>800000</v>
      </c>
      <c r="E91" s="252">
        <v>3</v>
      </c>
      <c r="F91" s="275" t="s">
        <v>179</v>
      </c>
      <c r="G91" s="279">
        <v>2400000</v>
      </c>
      <c r="H91" s="248" t="s">
        <v>468</v>
      </c>
    </row>
    <row r="92" spans="1:8" ht="46.5">
      <c r="A92" s="304"/>
      <c r="B92" s="304"/>
      <c r="C92" s="257" t="s">
        <v>177</v>
      </c>
      <c r="D92" s="280">
        <v>100000</v>
      </c>
      <c r="E92" s="252">
        <v>12</v>
      </c>
      <c r="F92" s="275" t="s">
        <v>63</v>
      </c>
      <c r="G92" s="279">
        <v>1200000</v>
      </c>
      <c r="H92" s="248" t="s">
        <v>469</v>
      </c>
    </row>
    <row r="93" spans="1:8" ht="30.75">
      <c r="A93" s="304"/>
      <c r="B93" s="304"/>
      <c r="C93" s="257" t="s">
        <v>254</v>
      </c>
      <c r="D93" s="280">
        <v>10000</v>
      </c>
      <c r="E93" s="252">
        <v>1000</v>
      </c>
      <c r="F93" s="275" t="s">
        <v>65</v>
      </c>
      <c r="G93" s="279">
        <v>10000000</v>
      </c>
      <c r="H93" s="248" t="s">
        <v>470</v>
      </c>
    </row>
    <row r="94" spans="1:8" ht="61.5">
      <c r="A94" s="304"/>
      <c r="B94" s="304"/>
      <c r="C94" s="257" t="s">
        <v>81</v>
      </c>
      <c r="D94" s="280">
        <v>300000</v>
      </c>
      <c r="E94" s="252">
        <v>3</v>
      </c>
      <c r="F94" s="275" t="s">
        <v>232</v>
      </c>
      <c r="G94" s="279">
        <v>900000</v>
      </c>
      <c r="H94" s="248" t="s">
        <v>471</v>
      </c>
    </row>
    <row r="95" spans="1:8" ht="46.5">
      <c r="A95" s="304"/>
      <c r="B95" s="304"/>
      <c r="C95" s="257" t="s">
        <v>472</v>
      </c>
      <c r="D95" s="280">
        <v>600000</v>
      </c>
      <c r="E95" s="252">
        <v>2</v>
      </c>
      <c r="F95" s="275" t="s">
        <v>473</v>
      </c>
      <c r="G95" s="279">
        <v>1200000</v>
      </c>
      <c r="H95" s="248" t="s">
        <v>474</v>
      </c>
    </row>
    <row r="96" spans="1:8" ht="46.5">
      <c r="A96" s="304"/>
      <c r="B96" s="304"/>
      <c r="C96" s="257" t="s">
        <v>183</v>
      </c>
      <c r="D96" s="280">
        <v>50000</v>
      </c>
      <c r="E96" s="252">
        <v>1</v>
      </c>
      <c r="F96" s="275" t="s">
        <v>168</v>
      </c>
      <c r="G96" s="279">
        <v>50000</v>
      </c>
      <c r="H96" s="248" t="s">
        <v>475</v>
      </c>
    </row>
    <row r="97" spans="1:8" ht="61.5">
      <c r="A97" s="304" t="s">
        <v>156</v>
      </c>
      <c r="B97" s="304" t="s">
        <v>164</v>
      </c>
      <c r="C97" s="257" t="s">
        <v>83</v>
      </c>
      <c r="D97" s="280">
        <v>218000</v>
      </c>
      <c r="E97" s="252">
        <v>6</v>
      </c>
      <c r="F97" s="275" t="s">
        <v>70</v>
      </c>
      <c r="G97" s="279">
        <v>1308000</v>
      </c>
      <c r="H97" s="248" t="s">
        <v>300</v>
      </c>
    </row>
    <row r="98" spans="1:8" ht="46.5">
      <c r="A98" s="304"/>
      <c r="B98" s="304"/>
      <c r="C98" s="257" t="s">
        <v>301</v>
      </c>
      <c r="D98" s="280">
        <v>26046062</v>
      </c>
      <c r="E98" s="252">
        <v>1</v>
      </c>
      <c r="F98" s="275" t="s">
        <v>169</v>
      </c>
      <c r="G98" s="279">
        <v>26046062</v>
      </c>
      <c r="H98" s="256" t="s">
        <v>302</v>
      </c>
    </row>
    <row r="99" spans="1:8" ht="46.5">
      <c r="A99" s="304"/>
      <c r="B99" s="304"/>
      <c r="C99" s="257" t="s">
        <v>303</v>
      </c>
      <c r="D99" s="280">
        <v>16000000</v>
      </c>
      <c r="E99" s="252">
        <v>1</v>
      </c>
      <c r="F99" s="275" t="s">
        <v>169</v>
      </c>
      <c r="G99" s="279">
        <v>16000000</v>
      </c>
      <c r="H99" s="256" t="s">
        <v>304</v>
      </c>
    </row>
    <row r="100" spans="1:8" ht="46.5">
      <c r="A100" s="304"/>
      <c r="B100" s="304"/>
      <c r="C100" s="257" t="s">
        <v>305</v>
      </c>
      <c r="D100" s="280">
        <v>1500000</v>
      </c>
      <c r="E100" s="252">
        <v>2</v>
      </c>
      <c r="F100" s="275" t="s">
        <v>89</v>
      </c>
      <c r="G100" s="279">
        <v>3000000</v>
      </c>
      <c r="H100" s="256" t="s">
        <v>306</v>
      </c>
    </row>
    <row r="101" spans="1:8" ht="108">
      <c r="A101" s="304"/>
      <c r="B101" s="304"/>
      <c r="C101" s="257" t="s">
        <v>184</v>
      </c>
      <c r="D101" s="280">
        <v>800000</v>
      </c>
      <c r="E101" s="252">
        <v>27</v>
      </c>
      <c r="F101" s="275" t="s">
        <v>179</v>
      </c>
      <c r="G101" s="279">
        <v>21600000</v>
      </c>
      <c r="H101" s="256" t="s">
        <v>307</v>
      </c>
    </row>
    <row r="102" spans="1:8" ht="77.25">
      <c r="A102" s="304"/>
      <c r="B102" s="304"/>
      <c r="C102" s="257" t="s">
        <v>176</v>
      </c>
      <c r="D102" s="280">
        <v>800000</v>
      </c>
      <c r="E102" s="252">
        <v>2</v>
      </c>
      <c r="F102" s="275" t="s">
        <v>252</v>
      </c>
      <c r="G102" s="279">
        <v>1600000</v>
      </c>
      <c r="H102" s="256" t="s">
        <v>308</v>
      </c>
    </row>
    <row r="103" spans="1:8" ht="61.5">
      <c r="A103" s="304"/>
      <c r="B103" s="304"/>
      <c r="C103" s="257" t="s">
        <v>166</v>
      </c>
      <c r="D103" s="280">
        <v>950000</v>
      </c>
      <c r="E103" s="252">
        <v>1</v>
      </c>
      <c r="F103" s="275" t="s">
        <v>70</v>
      </c>
      <c r="G103" s="279">
        <v>950000</v>
      </c>
      <c r="H103" s="256" t="s">
        <v>309</v>
      </c>
    </row>
    <row r="104" spans="1:8" ht="61.5">
      <c r="A104" s="304"/>
      <c r="B104" s="304"/>
      <c r="C104" s="257" t="s">
        <v>120</v>
      </c>
      <c r="D104" s="280">
        <v>950000</v>
      </c>
      <c r="E104" s="252">
        <v>1</v>
      </c>
      <c r="F104" s="275" t="s">
        <v>70</v>
      </c>
      <c r="G104" s="279">
        <v>950000</v>
      </c>
      <c r="H104" s="256" t="s">
        <v>310</v>
      </c>
    </row>
    <row r="105" spans="1:8" ht="77.25">
      <c r="A105" s="304"/>
      <c r="B105" s="304"/>
      <c r="C105" s="257" t="s">
        <v>190</v>
      </c>
      <c r="D105" s="280">
        <v>1000000</v>
      </c>
      <c r="E105" s="252">
        <v>1</v>
      </c>
      <c r="F105" s="275" t="s">
        <v>192</v>
      </c>
      <c r="G105" s="279">
        <v>1000000</v>
      </c>
      <c r="H105" s="256" t="s">
        <v>311</v>
      </c>
    </row>
    <row r="106" spans="1:8" ht="201">
      <c r="A106" s="304"/>
      <c r="B106" s="304"/>
      <c r="C106" s="257" t="s">
        <v>185</v>
      </c>
      <c r="D106" s="280">
        <v>6500000</v>
      </c>
      <c r="E106" s="252">
        <v>1</v>
      </c>
      <c r="F106" s="275" t="s">
        <v>144</v>
      </c>
      <c r="G106" s="279">
        <v>6500000</v>
      </c>
      <c r="H106" s="256" t="s">
        <v>312</v>
      </c>
    </row>
    <row r="107" spans="1:8" ht="46.5">
      <c r="A107" s="304"/>
      <c r="B107" s="304"/>
      <c r="C107" s="257" t="s">
        <v>313</v>
      </c>
      <c r="D107" s="280">
        <v>3350000</v>
      </c>
      <c r="E107" s="252">
        <v>3</v>
      </c>
      <c r="F107" s="275" t="s">
        <v>314</v>
      </c>
      <c r="G107" s="279">
        <v>10050000</v>
      </c>
      <c r="H107" s="256" t="s">
        <v>315</v>
      </c>
    </row>
    <row r="108" spans="1:8" ht="77.25">
      <c r="A108" s="304"/>
      <c r="B108" s="304"/>
      <c r="C108" s="257" t="s">
        <v>186</v>
      </c>
      <c r="D108" s="280">
        <v>11990</v>
      </c>
      <c r="E108" s="252">
        <v>54</v>
      </c>
      <c r="F108" s="275" t="s">
        <v>186</v>
      </c>
      <c r="G108" s="279">
        <v>647460</v>
      </c>
      <c r="H108" s="256" t="s">
        <v>316</v>
      </c>
    </row>
    <row r="109" spans="1:8" ht="61.5">
      <c r="A109" s="304"/>
      <c r="B109" s="304"/>
      <c r="C109" s="257" t="s">
        <v>204</v>
      </c>
      <c r="D109" s="280">
        <v>1600000</v>
      </c>
      <c r="E109" s="252">
        <v>54</v>
      </c>
      <c r="F109" s="275" t="s">
        <v>69</v>
      </c>
      <c r="G109" s="279">
        <v>86400000</v>
      </c>
      <c r="H109" s="256" t="s">
        <v>317</v>
      </c>
    </row>
    <row r="110" spans="1:8" ht="61.5">
      <c r="A110" s="304"/>
      <c r="B110" s="304"/>
      <c r="C110" s="257" t="s">
        <v>177</v>
      </c>
      <c r="D110" s="280">
        <v>300000</v>
      </c>
      <c r="E110" s="252">
        <v>12</v>
      </c>
      <c r="F110" s="275" t="s">
        <v>63</v>
      </c>
      <c r="G110" s="279">
        <v>3600000</v>
      </c>
      <c r="H110" s="256" t="s">
        <v>318</v>
      </c>
    </row>
    <row r="111" spans="1:8" ht="46.5">
      <c r="A111" s="304"/>
      <c r="B111" s="304"/>
      <c r="C111" s="257" t="s">
        <v>319</v>
      </c>
      <c r="D111" s="280">
        <v>500000</v>
      </c>
      <c r="E111" s="252">
        <v>54</v>
      </c>
      <c r="F111" s="275" t="s">
        <v>320</v>
      </c>
      <c r="G111" s="279">
        <v>27000000</v>
      </c>
      <c r="H111" s="256" t="s">
        <v>321</v>
      </c>
    </row>
    <row r="112" spans="1:8" ht="46.5">
      <c r="A112" s="304"/>
      <c r="B112" s="304"/>
      <c r="C112" s="257" t="s">
        <v>322</v>
      </c>
      <c r="D112" s="280">
        <v>342478</v>
      </c>
      <c r="E112" s="252">
        <v>26</v>
      </c>
      <c r="F112" s="275" t="s">
        <v>69</v>
      </c>
      <c r="G112" s="279">
        <v>8904428</v>
      </c>
      <c r="H112" s="256" t="s">
        <v>323</v>
      </c>
    </row>
    <row r="113" spans="1:8" ht="30.75">
      <c r="A113" s="304"/>
      <c r="B113" s="304"/>
      <c r="C113" s="257" t="s">
        <v>202</v>
      </c>
      <c r="D113" s="280">
        <v>163500</v>
      </c>
      <c r="E113" s="252">
        <v>12</v>
      </c>
      <c r="F113" s="275" t="s">
        <v>63</v>
      </c>
      <c r="G113" s="279">
        <v>1962000</v>
      </c>
      <c r="H113" s="256" t="s">
        <v>324</v>
      </c>
    </row>
    <row r="114" spans="1:8" ht="61.5">
      <c r="A114" s="304"/>
      <c r="B114" s="304"/>
      <c r="C114" s="257" t="s">
        <v>82</v>
      </c>
      <c r="D114" s="280">
        <v>32700</v>
      </c>
      <c r="E114" s="252">
        <v>1</v>
      </c>
      <c r="F114" s="275" t="s">
        <v>325</v>
      </c>
      <c r="G114" s="279">
        <v>32700</v>
      </c>
      <c r="H114" s="256" t="s">
        <v>326</v>
      </c>
    </row>
    <row r="115" spans="1:8" ht="61.5">
      <c r="A115" s="304"/>
      <c r="B115" s="304"/>
      <c r="C115" s="257" t="s">
        <v>327</v>
      </c>
      <c r="D115" s="280">
        <v>20000000</v>
      </c>
      <c r="E115" s="252">
        <v>1</v>
      </c>
      <c r="F115" s="275" t="s">
        <v>64</v>
      </c>
      <c r="G115" s="279">
        <v>20000000</v>
      </c>
      <c r="H115" s="256" t="s">
        <v>328</v>
      </c>
    </row>
    <row r="116" spans="1:8" ht="30.75">
      <c r="A116" s="304"/>
      <c r="B116" s="304"/>
      <c r="C116" s="257" t="s">
        <v>183</v>
      </c>
      <c r="D116" s="280">
        <v>1009834</v>
      </c>
      <c r="E116" s="252">
        <v>1</v>
      </c>
      <c r="F116" s="275" t="s">
        <v>168</v>
      </c>
      <c r="G116" s="279">
        <v>1009834</v>
      </c>
      <c r="H116" s="256" t="s">
        <v>329</v>
      </c>
    </row>
    <row r="117" spans="1:8" ht="61.5">
      <c r="A117" s="304"/>
      <c r="B117" s="304"/>
      <c r="C117" s="257" t="s">
        <v>187</v>
      </c>
      <c r="D117" s="280">
        <v>1500000</v>
      </c>
      <c r="E117" s="252">
        <v>64</v>
      </c>
      <c r="F117" s="275" t="s">
        <v>135</v>
      </c>
      <c r="G117" s="279">
        <v>96000000</v>
      </c>
      <c r="H117" s="256" t="s">
        <v>330</v>
      </c>
    </row>
    <row r="118" spans="1:8" ht="46.5">
      <c r="A118" s="304"/>
      <c r="B118" s="304"/>
      <c r="C118" s="257" t="s">
        <v>92</v>
      </c>
      <c r="D118" s="280">
        <v>130000</v>
      </c>
      <c r="E118" s="252">
        <v>2044</v>
      </c>
      <c r="F118" s="275" t="s">
        <v>91</v>
      </c>
      <c r="G118" s="279">
        <v>265720000</v>
      </c>
      <c r="H118" s="256" t="s">
        <v>331</v>
      </c>
    </row>
    <row r="119" spans="1:8" ht="46.5">
      <c r="A119" s="304"/>
      <c r="B119" s="304"/>
      <c r="C119" s="257" t="s">
        <v>188</v>
      </c>
      <c r="D119" s="280">
        <v>22000</v>
      </c>
      <c r="E119" s="252">
        <v>500</v>
      </c>
      <c r="F119" s="275" t="s">
        <v>170</v>
      </c>
      <c r="G119" s="279">
        <v>11000000</v>
      </c>
      <c r="H119" s="256" t="s">
        <v>332</v>
      </c>
    </row>
    <row r="120" spans="1:8" ht="77.25">
      <c r="A120" s="304"/>
      <c r="B120" s="304"/>
      <c r="C120" s="257" t="s">
        <v>333</v>
      </c>
      <c r="D120" s="280">
        <v>100000000</v>
      </c>
      <c r="E120" s="252">
        <v>1</v>
      </c>
      <c r="F120" s="275" t="s">
        <v>195</v>
      </c>
      <c r="G120" s="279">
        <v>100000000</v>
      </c>
      <c r="H120" s="256" t="s">
        <v>334</v>
      </c>
    </row>
    <row r="121" spans="1:8" ht="108">
      <c r="A121" s="304"/>
      <c r="B121" s="304"/>
      <c r="C121" s="257" t="s">
        <v>184</v>
      </c>
      <c r="D121" s="280">
        <v>800000</v>
      </c>
      <c r="E121" s="252">
        <v>3</v>
      </c>
      <c r="F121" s="275" t="s">
        <v>179</v>
      </c>
      <c r="G121" s="279">
        <v>2400000</v>
      </c>
      <c r="H121" s="256" t="s">
        <v>335</v>
      </c>
    </row>
    <row r="122" spans="1:8" ht="61.5">
      <c r="A122" s="304"/>
      <c r="B122" s="304"/>
      <c r="C122" s="257" t="s">
        <v>205</v>
      </c>
      <c r="D122" s="280">
        <v>1417000</v>
      </c>
      <c r="E122" s="252">
        <v>8</v>
      </c>
      <c r="F122" s="275" t="s">
        <v>64</v>
      </c>
      <c r="G122" s="279">
        <v>11336000</v>
      </c>
      <c r="H122" s="256" t="s">
        <v>336</v>
      </c>
    </row>
    <row r="123" spans="1:8" ht="61.5">
      <c r="A123" s="304"/>
      <c r="B123" s="304"/>
      <c r="C123" s="257" t="s">
        <v>305</v>
      </c>
      <c r="D123" s="280">
        <v>1500000</v>
      </c>
      <c r="E123" s="252">
        <v>1</v>
      </c>
      <c r="F123" s="275" t="s">
        <v>89</v>
      </c>
      <c r="G123" s="279">
        <v>1500000</v>
      </c>
      <c r="H123" s="256" t="s">
        <v>337</v>
      </c>
    </row>
    <row r="124" spans="1:8" ht="46.5">
      <c r="A124" s="304"/>
      <c r="B124" s="304"/>
      <c r="C124" s="257" t="s">
        <v>171</v>
      </c>
      <c r="D124" s="280">
        <v>16350</v>
      </c>
      <c r="E124" s="252">
        <v>200</v>
      </c>
      <c r="F124" s="275" t="s">
        <v>64</v>
      </c>
      <c r="G124" s="279">
        <v>3270000</v>
      </c>
      <c r="H124" s="281" t="s">
        <v>338</v>
      </c>
    </row>
    <row r="125" spans="1:8" ht="46.5">
      <c r="A125" s="304"/>
      <c r="B125" s="304"/>
      <c r="C125" s="257" t="s">
        <v>339</v>
      </c>
      <c r="D125" s="280">
        <v>20000000</v>
      </c>
      <c r="E125" s="252">
        <v>1</v>
      </c>
      <c r="F125" s="275" t="s">
        <v>144</v>
      </c>
      <c r="G125" s="279">
        <v>20000000</v>
      </c>
      <c r="H125" s="281" t="s">
        <v>340</v>
      </c>
    </row>
    <row r="126" spans="1:8" ht="46.5">
      <c r="A126" s="304"/>
      <c r="B126" s="304"/>
      <c r="C126" s="257" t="s">
        <v>341</v>
      </c>
      <c r="D126" s="280">
        <v>3350000</v>
      </c>
      <c r="E126" s="252">
        <v>1</v>
      </c>
      <c r="F126" s="275" t="s">
        <v>342</v>
      </c>
      <c r="G126" s="279">
        <v>3350000</v>
      </c>
      <c r="H126" s="256" t="s">
        <v>343</v>
      </c>
    </row>
    <row r="127" spans="1:8" ht="61.5">
      <c r="A127" s="304"/>
      <c r="B127" s="304"/>
      <c r="C127" s="257" t="s">
        <v>206</v>
      </c>
      <c r="D127" s="280">
        <v>100000</v>
      </c>
      <c r="E127" s="252">
        <v>12</v>
      </c>
      <c r="F127" s="275" t="s">
        <v>63</v>
      </c>
      <c r="G127" s="279">
        <v>1200000</v>
      </c>
      <c r="H127" s="256" t="s">
        <v>344</v>
      </c>
    </row>
    <row r="128" spans="1:8" ht="46.5">
      <c r="A128" s="304"/>
      <c r="B128" s="304"/>
      <c r="C128" s="257" t="s">
        <v>319</v>
      </c>
      <c r="D128" s="280">
        <v>500000</v>
      </c>
      <c r="E128" s="252">
        <v>9</v>
      </c>
      <c r="F128" s="275" t="s">
        <v>320</v>
      </c>
      <c r="G128" s="279">
        <v>4500000</v>
      </c>
      <c r="H128" s="256" t="s">
        <v>345</v>
      </c>
    </row>
    <row r="129" spans="1:8" ht="46.5">
      <c r="A129" s="304"/>
      <c r="B129" s="304"/>
      <c r="C129" s="257" t="s">
        <v>322</v>
      </c>
      <c r="D129" s="280">
        <v>343350</v>
      </c>
      <c r="E129" s="252">
        <v>3</v>
      </c>
      <c r="F129" s="275" t="s">
        <v>69</v>
      </c>
      <c r="G129" s="279">
        <v>1030050</v>
      </c>
      <c r="H129" s="256" t="s">
        <v>346</v>
      </c>
    </row>
    <row r="130" spans="1:8" ht="61.5">
      <c r="A130" s="304"/>
      <c r="B130" s="304"/>
      <c r="C130" s="257" t="s">
        <v>347</v>
      </c>
      <c r="D130" s="280">
        <v>15000000</v>
      </c>
      <c r="E130" s="252">
        <v>1</v>
      </c>
      <c r="F130" s="275" t="s">
        <v>348</v>
      </c>
      <c r="G130" s="279">
        <v>15000000</v>
      </c>
      <c r="H130" s="256" t="s">
        <v>349</v>
      </c>
    </row>
    <row r="131" spans="1:8" ht="46.5">
      <c r="A131" s="304"/>
      <c r="B131" s="304"/>
      <c r="C131" s="257" t="s">
        <v>207</v>
      </c>
      <c r="D131" s="280">
        <v>14170000</v>
      </c>
      <c r="E131" s="252">
        <v>1</v>
      </c>
      <c r="F131" s="275" t="s">
        <v>350</v>
      </c>
      <c r="G131" s="279">
        <v>14170000</v>
      </c>
      <c r="H131" s="256" t="s">
        <v>351</v>
      </c>
    </row>
    <row r="132" spans="1:8" ht="61.5">
      <c r="A132" s="304"/>
      <c r="B132" s="304"/>
      <c r="C132" s="257" t="s">
        <v>139</v>
      </c>
      <c r="D132" s="280">
        <v>65400000</v>
      </c>
      <c r="E132" s="252">
        <v>1</v>
      </c>
      <c r="F132" s="275" t="s">
        <v>350</v>
      </c>
      <c r="G132" s="279">
        <v>65400000</v>
      </c>
      <c r="H132" s="256" t="s">
        <v>352</v>
      </c>
    </row>
    <row r="133" spans="1:8" ht="30.75">
      <c r="A133" s="304"/>
      <c r="B133" s="304"/>
      <c r="C133" s="257" t="s">
        <v>173</v>
      </c>
      <c r="D133" s="280">
        <v>152600</v>
      </c>
      <c r="E133" s="252">
        <v>150</v>
      </c>
      <c r="F133" s="275" t="s">
        <v>91</v>
      </c>
      <c r="G133" s="279">
        <v>22890000</v>
      </c>
      <c r="H133" s="256" t="s">
        <v>353</v>
      </c>
    </row>
    <row r="134" spans="1:8" ht="30.75">
      <c r="A134" s="304"/>
      <c r="B134" s="304"/>
      <c r="C134" s="257" t="s">
        <v>92</v>
      </c>
      <c r="D134" s="280">
        <v>141700</v>
      </c>
      <c r="E134" s="252">
        <v>10</v>
      </c>
      <c r="F134" s="275" t="s">
        <v>91</v>
      </c>
      <c r="G134" s="279">
        <v>1417000</v>
      </c>
      <c r="H134" s="256" t="s">
        <v>354</v>
      </c>
    </row>
    <row r="135" spans="1:8" ht="93">
      <c r="A135" s="304"/>
      <c r="B135" s="304"/>
      <c r="C135" s="257" t="s">
        <v>184</v>
      </c>
      <c r="D135" s="280">
        <v>800000</v>
      </c>
      <c r="E135" s="252">
        <v>2</v>
      </c>
      <c r="F135" s="275" t="s">
        <v>179</v>
      </c>
      <c r="G135" s="279">
        <v>1600000</v>
      </c>
      <c r="H135" s="256" t="s">
        <v>355</v>
      </c>
    </row>
    <row r="136" spans="1:8" ht="30.75">
      <c r="A136" s="304"/>
      <c r="B136" s="304"/>
      <c r="C136" s="257" t="s">
        <v>305</v>
      </c>
      <c r="D136" s="280">
        <v>1500000</v>
      </c>
      <c r="E136" s="252">
        <v>1</v>
      </c>
      <c r="F136" s="275" t="s">
        <v>144</v>
      </c>
      <c r="G136" s="279">
        <v>1500000</v>
      </c>
      <c r="H136" s="256" t="s">
        <v>356</v>
      </c>
    </row>
    <row r="137" spans="1:8" ht="61.5">
      <c r="A137" s="304"/>
      <c r="B137" s="304"/>
      <c r="C137" s="257" t="s">
        <v>208</v>
      </c>
      <c r="D137" s="280">
        <v>100000000</v>
      </c>
      <c r="E137" s="252">
        <v>1</v>
      </c>
      <c r="F137" s="275" t="s">
        <v>357</v>
      </c>
      <c r="G137" s="279">
        <v>100000000</v>
      </c>
      <c r="H137" s="256" t="s">
        <v>358</v>
      </c>
    </row>
    <row r="138" spans="1:8" ht="61.5">
      <c r="A138" s="304"/>
      <c r="B138" s="304"/>
      <c r="C138" s="257" t="s">
        <v>210</v>
      </c>
      <c r="D138" s="280">
        <v>275000000</v>
      </c>
      <c r="E138" s="252">
        <v>1</v>
      </c>
      <c r="F138" s="275" t="s">
        <v>209</v>
      </c>
      <c r="G138" s="279">
        <v>275000000</v>
      </c>
      <c r="H138" s="256" t="s">
        <v>359</v>
      </c>
    </row>
    <row r="139" spans="1:8" ht="46.5">
      <c r="A139" s="304"/>
      <c r="B139" s="304"/>
      <c r="C139" s="257" t="s">
        <v>171</v>
      </c>
      <c r="D139" s="280">
        <v>16350</v>
      </c>
      <c r="E139" s="252">
        <v>200</v>
      </c>
      <c r="F139" s="275" t="s">
        <v>64</v>
      </c>
      <c r="G139" s="279">
        <v>3270000</v>
      </c>
      <c r="H139" s="256" t="s">
        <v>360</v>
      </c>
    </row>
    <row r="140" spans="1:8" ht="46.5">
      <c r="A140" s="304"/>
      <c r="B140" s="304"/>
      <c r="C140" s="257" t="s">
        <v>172</v>
      </c>
      <c r="D140" s="280">
        <v>60000</v>
      </c>
      <c r="E140" s="252">
        <v>200</v>
      </c>
      <c r="F140" s="275" t="s">
        <v>64</v>
      </c>
      <c r="G140" s="279">
        <v>12000000</v>
      </c>
      <c r="H140" s="256" t="s">
        <v>361</v>
      </c>
    </row>
    <row r="141" spans="1:8" ht="61.5">
      <c r="A141" s="304"/>
      <c r="B141" s="304"/>
      <c r="C141" s="257" t="s">
        <v>177</v>
      </c>
      <c r="D141" s="280">
        <v>218000</v>
      </c>
      <c r="E141" s="252">
        <v>12</v>
      </c>
      <c r="F141" s="275" t="s">
        <v>63</v>
      </c>
      <c r="G141" s="279">
        <v>2616000</v>
      </c>
      <c r="H141" s="256" t="s">
        <v>362</v>
      </c>
    </row>
    <row r="142" spans="1:8" ht="61.5">
      <c r="A142" s="304"/>
      <c r="B142" s="304"/>
      <c r="C142" s="257" t="s">
        <v>211</v>
      </c>
      <c r="D142" s="280">
        <v>20000000</v>
      </c>
      <c r="E142" s="252">
        <v>1</v>
      </c>
      <c r="F142" s="275" t="s">
        <v>363</v>
      </c>
      <c r="G142" s="279">
        <v>20000000</v>
      </c>
      <c r="H142" s="256" t="s">
        <v>364</v>
      </c>
    </row>
    <row r="143" spans="1:8" ht="93">
      <c r="A143" s="304"/>
      <c r="B143" s="304"/>
      <c r="C143" s="257" t="s">
        <v>212</v>
      </c>
      <c r="D143" s="280">
        <v>80000000</v>
      </c>
      <c r="E143" s="252">
        <v>1</v>
      </c>
      <c r="F143" s="275" t="s">
        <v>363</v>
      </c>
      <c r="G143" s="279">
        <v>80000000</v>
      </c>
      <c r="H143" s="256" t="s">
        <v>365</v>
      </c>
    </row>
    <row r="144" spans="1:8" ht="46.5">
      <c r="A144" s="304"/>
      <c r="B144" s="304"/>
      <c r="C144" s="257" t="s">
        <v>291</v>
      </c>
      <c r="D144" s="280">
        <v>343350</v>
      </c>
      <c r="E144" s="252">
        <v>1</v>
      </c>
      <c r="F144" s="275" t="s">
        <v>69</v>
      </c>
      <c r="G144" s="279">
        <v>343350</v>
      </c>
      <c r="H144" s="256" t="s">
        <v>366</v>
      </c>
    </row>
    <row r="145" spans="1:8" ht="46.5">
      <c r="A145" s="304"/>
      <c r="B145" s="304"/>
      <c r="C145" s="257" t="s">
        <v>213</v>
      </c>
      <c r="D145" s="280">
        <v>1090000</v>
      </c>
      <c r="E145" s="252">
        <v>6</v>
      </c>
      <c r="F145" s="275" t="s">
        <v>71</v>
      </c>
      <c r="G145" s="279">
        <v>6540000</v>
      </c>
      <c r="H145" s="256" t="s">
        <v>367</v>
      </c>
    </row>
    <row r="146" spans="1:8" ht="30.75">
      <c r="A146" s="304"/>
      <c r="B146" s="304"/>
      <c r="C146" s="257" t="s">
        <v>183</v>
      </c>
      <c r="D146" s="280">
        <v>2441600</v>
      </c>
      <c r="E146" s="252">
        <v>1</v>
      </c>
      <c r="F146" s="275" t="s">
        <v>168</v>
      </c>
      <c r="G146" s="279">
        <v>2441600</v>
      </c>
      <c r="H146" s="256" t="s">
        <v>329</v>
      </c>
    </row>
    <row r="147" spans="1:8" ht="61.5">
      <c r="A147" s="304"/>
      <c r="B147" s="304"/>
      <c r="C147" s="257" t="s">
        <v>368</v>
      </c>
      <c r="D147" s="280">
        <v>1000000</v>
      </c>
      <c r="E147" s="252">
        <v>20</v>
      </c>
      <c r="F147" s="277" t="s">
        <v>214</v>
      </c>
      <c r="G147" s="279">
        <v>20000000</v>
      </c>
      <c r="H147" s="256" t="s">
        <v>369</v>
      </c>
    </row>
    <row r="148" spans="1:8" ht="46.5">
      <c r="A148" s="304"/>
      <c r="B148" s="304"/>
      <c r="C148" s="257" t="s">
        <v>215</v>
      </c>
      <c r="D148" s="280">
        <v>120000</v>
      </c>
      <c r="E148" s="252">
        <v>25000</v>
      </c>
      <c r="F148" s="275" t="s">
        <v>370</v>
      </c>
      <c r="G148" s="279">
        <v>3000000000</v>
      </c>
      <c r="H148" s="256" t="s">
        <v>371</v>
      </c>
    </row>
    <row r="149" spans="1:8" ht="93">
      <c r="A149" s="304" t="s">
        <v>165</v>
      </c>
      <c r="B149" s="304" t="s">
        <v>157</v>
      </c>
      <c r="C149" s="257" t="s">
        <v>372</v>
      </c>
      <c r="D149" s="280">
        <v>950000</v>
      </c>
      <c r="E149" s="252">
        <v>2</v>
      </c>
      <c r="F149" s="275" t="s">
        <v>86</v>
      </c>
      <c r="G149" s="279">
        <v>1900000</v>
      </c>
      <c r="H149" s="258" t="s">
        <v>373</v>
      </c>
    </row>
    <row r="150" spans="1:8" ht="61.5">
      <c r="A150" s="304"/>
      <c r="B150" s="304"/>
      <c r="C150" s="257" t="s">
        <v>374</v>
      </c>
      <c r="D150" s="280">
        <v>300000</v>
      </c>
      <c r="E150" s="252">
        <v>1</v>
      </c>
      <c r="F150" s="275" t="s">
        <v>64</v>
      </c>
      <c r="G150" s="279">
        <v>300000</v>
      </c>
      <c r="H150" s="258" t="s">
        <v>375</v>
      </c>
    </row>
    <row r="151" spans="1:8" ht="61.5">
      <c r="A151" s="304"/>
      <c r="B151" s="304"/>
      <c r="C151" s="257" t="s">
        <v>376</v>
      </c>
      <c r="D151" s="280">
        <v>850000</v>
      </c>
      <c r="E151" s="252">
        <v>1</v>
      </c>
      <c r="F151" s="275" t="s">
        <v>64</v>
      </c>
      <c r="G151" s="279">
        <v>850000</v>
      </c>
      <c r="H151" s="258" t="s">
        <v>377</v>
      </c>
    </row>
    <row r="152" spans="1:8" ht="263.25">
      <c r="A152" s="304"/>
      <c r="B152" s="304"/>
      <c r="C152" s="257" t="s">
        <v>175</v>
      </c>
      <c r="D152" s="280">
        <v>800000</v>
      </c>
      <c r="E152" s="252">
        <v>2</v>
      </c>
      <c r="F152" s="275" t="s">
        <v>179</v>
      </c>
      <c r="G152" s="279">
        <v>1600000</v>
      </c>
      <c r="H152" s="258" t="s">
        <v>378</v>
      </c>
    </row>
    <row r="153" spans="1:8" ht="46.5">
      <c r="A153" s="304"/>
      <c r="B153" s="304"/>
      <c r="C153" s="257" t="s">
        <v>87</v>
      </c>
      <c r="D153" s="280">
        <v>5500000</v>
      </c>
      <c r="E153" s="252">
        <v>1</v>
      </c>
      <c r="F153" s="275" t="s">
        <v>86</v>
      </c>
      <c r="G153" s="279">
        <v>5500000</v>
      </c>
      <c r="H153" s="258" t="s">
        <v>379</v>
      </c>
    </row>
    <row r="154" spans="1:8" ht="46.5">
      <c r="A154" s="304"/>
      <c r="B154" s="304"/>
      <c r="C154" s="257" t="s">
        <v>380</v>
      </c>
      <c r="D154" s="280">
        <v>620000</v>
      </c>
      <c r="E154" s="252">
        <v>1</v>
      </c>
      <c r="F154" s="275" t="s">
        <v>381</v>
      </c>
      <c r="G154" s="279">
        <v>620000</v>
      </c>
      <c r="H154" s="258" t="s">
        <v>382</v>
      </c>
    </row>
    <row r="155" spans="1:8" ht="46.5">
      <c r="A155" s="304"/>
      <c r="B155" s="304"/>
      <c r="C155" s="257" t="s">
        <v>177</v>
      </c>
      <c r="D155" s="280">
        <v>80000</v>
      </c>
      <c r="E155" s="252">
        <v>12</v>
      </c>
      <c r="F155" s="275" t="s">
        <v>63</v>
      </c>
      <c r="G155" s="279">
        <v>960000</v>
      </c>
      <c r="H155" s="258" t="s">
        <v>383</v>
      </c>
    </row>
    <row r="156" spans="1:8" ht="77.25">
      <c r="A156" s="304"/>
      <c r="B156" s="304"/>
      <c r="C156" s="257" t="s">
        <v>384</v>
      </c>
      <c r="D156" s="280">
        <v>300000</v>
      </c>
      <c r="E156" s="252">
        <v>2</v>
      </c>
      <c r="F156" s="275" t="s">
        <v>69</v>
      </c>
      <c r="G156" s="279">
        <v>600000</v>
      </c>
      <c r="H156" s="258" t="s">
        <v>385</v>
      </c>
    </row>
    <row r="157" spans="1:8" ht="93">
      <c r="A157" s="304"/>
      <c r="B157" s="304"/>
      <c r="C157" s="257" t="s">
        <v>386</v>
      </c>
      <c r="D157" s="280">
        <v>1109708</v>
      </c>
      <c r="E157" s="252">
        <v>2</v>
      </c>
      <c r="F157" s="275" t="s">
        <v>64</v>
      </c>
      <c r="G157" s="279">
        <v>2219416</v>
      </c>
      <c r="H157" s="258" t="s">
        <v>387</v>
      </c>
    </row>
    <row r="158" spans="1:8" ht="30.75">
      <c r="A158" s="304"/>
      <c r="B158" s="304"/>
      <c r="C158" s="257" t="s">
        <v>82</v>
      </c>
      <c r="D158" s="280">
        <v>39069</v>
      </c>
      <c r="E158" s="252">
        <v>1</v>
      </c>
      <c r="F158" s="275" t="s">
        <v>64</v>
      </c>
      <c r="G158" s="279">
        <v>39069</v>
      </c>
      <c r="H158" s="258" t="s">
        <v>388</v>
      </c>
    </row>
    <row r="159" spans="1:8" ht="30.75">
      <c r="A159" s="304"/>
      <c r="B159" s="304"/>
      <c r="C159" s="257" t="s">
        <v>183</v>
      </c>
      <c r="D159" s="280">
        <v>38202</v>
      </c>
      <c r="E159" s="252">
        <v>1</v>
      </c>
      <c r="F159" s="275" t="s">
        <v>168</v>
      </c>
      <c r="G159" s="279">
        <v>38202</v>
      </c>
      <c r="H159" s="258" t="s">
        <v>389</v>
      </c>
    </row>
    <row r="160" spans="1:8" ht="93">
      <c r="A160" s="304"/>
      <c r="B160" s="304"/>
      <c r="C160" s="257" t="s">
        <v>216</v>
      </c>
      <c r="D160" s="280">
        <v>702194992</v>
      </c>
      <c r="E160" s="252">
        <v>1</v>
      </c>
      <c r="F160" s="275" t="s">
        <v>71</v>
      </c>
      <c r="G160" s="279">
        <v>702194992</v>
      </c>
      <c r="H160" s="258" t="s">
        <v>390</v>
      </c>
    </row>
    <row r="161" spans="1:8" ht="61.5">
      <c r="A161" s="304"/>
      <c r="B161" s="304"/>
      <c r="C161" s="257" t="s">
        <v>217</v>
      </c>
      <c r="D161" s="280">
        <v>260121960</v>
      </c>
      <c r="E161" s="252">
        <v>1</v>
      </c>
      <c r="F161" s="275" t="s">
        <v>71</v>
      </c>
      <c r="G161" s="279">
        <v>260121960</v>
      </c>
      <c r="H161" s="258" t="s">
        <v>391</v>
      </c>
    </row>
    <row r="162" spans="1:8" ht="77.25">
      <c r="A162" s="304"/>
      <c r="B162" s="304"/>
      <c r="C162" s="257" t="s">
        <v>218</v>
      </c>
      <c r="D162" s="280">
        <v>160232137</v>
      </c>
      <c r="E162" s="252">
        <v>1</v>
      </c>
      <c r="F162" s="275" t="s">
        <v>71</v>
      </c>
      <c r="G162" s="279">
        <v>160232137</v>
      </c>
      <c r="H162" s="258" t="s">
        <v>392</v>
      </c>
    </row>
    <row r="163" spans="1:8" ht="93">
      <c r="A163" s="304"/>
      <c r="B163" s="304"/>
      <c r="C163" s="257" t="s">
        <v>219</v>
      </c>
      <c r="D163" s="280">
        <v>330000000</v>
      </c>
      <c r="E163" s="252">
        <v>1</v>
      </c>
      <c r="F163" s="275" t="s">
        <v>71</v>
      </c>
      <c r="G163" s="279">
        <v>330000000</v>
      </c>
      <c r="H163" s="258" t="s">
        <v>393</v>
      </c>
    </row>
    <row r="164" spans="1:8" ht="108">
      <c r="A164" s="304"/>
      <c r="B164" s="304"/>
      <c r="C164" s="257" t="s">
        <v>220</v>
      </c>
      <c r="D164" s="280">
        <v>337970544</v>
      </c>
      <c r="E164" s="252">
        <v>1</v>
      </c>
      <c r="F164" s="275" t="s">
        <v>71</v>
      </c>
      <c r="G164" s="279">
        <v>337970544</v>
      </c>
      <c r="H164" s="258" t="s">
        <v>394</v>
      </c>
    </row>
    <row r="165" spans="1:8" ht="93">
      <c r="A165" s="304"/>
      <c r="B165" s="304"/>
      <c r="C165" s="257" t="s">
        <v>395</v>
      </c>
      <c r="D165" s="280">
        <v>123000000</v>
      </c>
      <c r="E165" s="252">
        <v>1</v>
      </c>
      <c r="F165" s="275" t="s">
        <v>71</v>
      </c>
      <c r="G165" s="279">
        <v>123000000</v>
      </c>
      <c r="H165" s="258" t="s">
        <v>396</v>
      </c>
    </row>
    <row r="166" spans="1:8" ht="77.25">
      <c r="A166" s="304"/>
      <c r="B166" s="304"/>
      <c r="C166" s="257" t="s">
        <v>221</v>
      </c>
      <c r="D166" s="280">
        <v>276300000</v>
      </c>
      <c r="E166" s="252">
        <v>1</v>
      </c>
      <c r="F166" s="275" t="s">
        <v>71</v>
      </c>
      <c r="G166" s="279">
        <v>276300000</v>
      </c>
      <c r="H166" s="258" t="s">
        <v>397</v>
      </c>
    </row>
    <row r="167" spans="1:8" ht="93">
      <c r="A167" s="304"/>
      <c r="B167" s="304"/>
      <c r="C167" s="257" t="s">
        <v>222</v>
      </c>
      <c r="D167" s="280">
        <v>260291040</v>
      </c>
      <c r="E167" s="252">
        <v>1</v>
      </c>
      <c r="F167" s="275" t="s">
        <v>71</v>
      </c>
      <c r="G167" s="279">
        <v>260291040</v>
      </c>
      <c r="H167" s="258" t="s">
        <v>398</v>
      </c>
    </row>
    <row r="168" spans="1:8" ht="61.5">
      <c r="A168" s="304"/>
      <c r="B168" s="304"/>
      <c r="C168" s="257" t="s">
        <v>223</v>
      </c>
      <c r="D168" s="280">
        <v>436000</v>
      </c>
      <c r="E168" s="252">
        <v>1</v>
      </c>
      <c r="F168" s="275" t="s">
        <v>193</v>
      </c>
      <c r="G168" s="279">
        <v>436000</v>
      </c>
      <c r="H168" s="258" t="s">
        <v>399</v>
      </c>
    </row>
    <row r="169" spans="1:8" ht="61.5">
      <c r="A169" s="304"/>
      <c r="B169" s="304"/>
      <c r="C169" s="257" t="s">
        <v>224</v>
      </c>
      <c r="D169" s="280">
        <v>981000</v>
      </c>
      <c r="E169" s="252">
        <v>1</v>
      </c>
      <c r="F169" s="275" t="s">
        <v>225</v>
      </c>
      <c r="G169" s="279">
        <v>981000</v>
      </c>
      <c r="H169" s="258" t="s">
        <v>400</v>
      </c>
    </row>
    <row r="170" spans="1:8" ht="77.25">
      <c r="A170" s="304"/>
      <c r="B170" s="304"/>
      <c r="C170" s="257" t="s">
        <v>226</v>
      </c>
      <c r="D170" s="280">
        <v>719400</v>
      </c>
      <c r="E170" s="252">
        <v>1</v>
      </c>
      <c r="F170" s="275" t="s">
        <v>193</v>
      </c>
      <c r="G170" s="279">
        <v>719400</v>
      </c>
      <c r="H170" s="258" t="s">
        <v>401</v>
      </c>
    </row>
    <row r="171" spans="1:8" ht="154.5">
      <c r="A171" s="304"/>
      <c r="B171" s="304"/>
      <c r="C171" s="257" t="s">
        <v>227</v>
      </c>
      <c r="D171" s="280">
        <v>65400000</v>
      </c>
      <c r="E171" s="252">
        <v>1</v>
      </c>
      <c r="F171" s="275" t="s">
        <v>71</v>
      </c>
      <c r="G171" s="279">
        <v>65400000</v>
      </c>
      <c r="H171" s="258" t="s">
        <v>402</v>
      </c>
    </row>
    <row r="172" spans="1:8" ht="18">
      <c r="A172" s="282" t="s">
        <v>158</v>
      </c>
      <c r="B172" s="282"/>
      <c r="C172" s="282"/>
      <c r="D172" s="283"/>
      <c r="E172" s="282"/>
      <c r="F172" s="282"/>
      <c r="G172" s="284">
        <f>SUM(G5:G171)</f>
        <v>8518715320.6</v>
      </c>
      <c r="H172" s="285"/>
    </row>
    <row r="177" ht="15">
      <c r="H177" s="244"/>
    </row>
  </sheetData>
  <sheetProtection/>
  <autoFilter ref="A4:H172"/>
  <mergeCells count="12">
    <mergeCell ref="A149:A171"/>
    <mergeCell ref="B149:B171"/>
    <mergeCell ref="A5:A20"/>
    <mergeCell ref="B5:B20"/>
    <mergeCell ref="A21:A38"/>
    <mergeCell ref="B21:B38"/>
    <mergeCell ref="A1:H1"/>
    <mergeCell ref="A2:H2"/>
    <mergeCell ref="A39:A96"/>
    <mergeCell ref="B39:B96"/>
    <mergeCell ref="A97:A148"/>
    <mergeCell ref="B97:B148"/>
  </mergeCells>
  <printOptions/>
  <pageMargins left="0.3937007874015748" right="0.1968503937007874" top="0.3937007874015748" bottom="0.1968503937007874" header="0.31496062992125984" footer="0.31496062992125984"/>
  <pageSetup fitToHeight="3" horizontalDpi="300" verticalDpi="300" orientation="landscape"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PERSONAL</dc:creator>
  <cp:keywords/>
  <dc:description/>
  <cp:lastModifiedBy>LENOVO</cp:lastModifiedBy>
  <cp:lastPrinted>2020-01-27T21:02:13Z</cp:lastPrinted>
  <dcterms:created xsi:type="dcterms:W3CDTF">2015-08-20T16:35:16Z</dcterms:created>
  <dcterms:modified xsi:type="dcterms:W3CDTF">2024-07-07T21:32:09Z</dcterms:modified>
  <cp:category/>
  <cp:version/>
  <cp:contentType/>
  <cp:contentStatus/>
</cp:coreProperties>
</file>