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tabRatio="739" firstSheet="3" activeTab="3"/>
  </bookViews>
  <sheets>
    <sheet name="PRESTACION DE SERVICIOS" sheetId="1" state="hidden" r:id="rId1"/>
    <sheet name="APROP 2020 DETALLADA" sheetId="2" state="hidden" r:id="rId2"/>
    <sheet name="ESTACIONES METEREOLÓGICAS" sheetId="3" state="hidden" r:id="rId3"/>
    <sheet name="PLAN DE COMPRAS" sheetId="4" r:id="rId4"/>
  </sheets>
  <externalReferences>
    <externalReference r:id="rId7"/>
  </externalReferences>
  <definedNames>
    <definedName name="_xlnm._FilterDatabase" localSheetId="1" hidden="1">'APROP 2020 DETALLADA'!$B$7:$H$132</definedName>
    <definedName name="_xlnm._FilterDatabase" localSheetId="3" hidden="1">'PLAN DE COMPRAS'!$A$4:$H$176</definedName>
    <definedName name="_xlnm.Print_Area" localSheetId="1">'APROP 2020 DETALLADA'!$B$2:$F$128</definedName>
    <definedName name="data" localSheetId="2">#REF!</definedName>
    <definedName name="data" localSheetId="0">#REF!</definedName>
    <definedName name="data">#REF!</definedName>
    <definedName name="FECFIN" localSheetId="2">#REF!</definedName>
    <definedName name="FECFIN" localSheetId="3">#REF!</definedName>
    <definedName name="FECFIN" localSheetId="0">#REF!</definedName>
    <definedName name="FECFIN">#REF!</definedName>
    <definedName name="FECHAF" localSheetId="2">#REF!</definedName>
    <definedName name="FECHAF" localSheetId="3">#REF!</definedName>
    <definedName name="FECHAF" localSheetId="0">#REF!</definedName>
    <definedName name="FECHAF">#REF!</definedName>
    <definedName name="FECHAFIN">'[1]RECAUDO OK'!$M$59</definedName>
    <definedName name="FECHAI" localSheetId="2">#REF!</definedName>
    <definedName name="FECHAI" localSheetId="3">#REF!</definedName>
    <definedName name="FECHAI" localSheetId="0">#REF!</definedName>
    <definedName name="FECHAI">#REF!</definedName>
    <definedName name="FECHAINI">'[1]RECAUDO OK'!$M$58</definedName>
    <definedName name="FECINI" localSheetId="2">#REF!</definedName>
    <definedName name="FECINI" localSheetId="3">#REF!</definedName>
    <definedName name="FECINI" localSheetId="0">#REF!</definedName>
    <definedName name="FECINI">#REF!</definedName>
    <definedName name="FECINIC" localSheetId="2">#REF!</definedName>
    <definedName name="FECINIC" localSheetId="3">#REF!</definedName>
    <definedName name="FECINIC" localSheetId="0">#REF!</definedName>
    <definedName name="FECINIC">#REF!</definedName>
    <definedName name="FEFIN" localSheetId="2">'[1]RECAUDO OK'!#REF!</definedName>
    <definedName name="FEFIN" localSheetId="3">'[1]RECAUDO OK'!#REF!</definedName>
    <definedName name="FEFIN" localSheetId="0">'[1]RECAUDO OK'!#REF!</definedName>
    <definedName name="FEFIN">'[1]RECAUDO OK'!#REF!</definedName>
    <definedName name="_xlnm.Print_Titles" localSheetId="1">'APROP 2020 DETALLADA'!$2:$5</definedName>
    <definedName name="Z_B4F84E58_6105_4108_BE7B_DA4F3BADB9B7_.wvu.Cols" localSheetId="1" hidden="1">'APROP 2020 DETALLADA'!#REF!,'APROP 2020 DETALLADA'!#REF!</definedName>
    <definedName name="Z_B4F84E58_6105_4108_BE7B_DA4F3BADB9B7_.wvu.PrintArea" localSheetId="1" hidden="1">'APROP 2020 DETALLADA'!$B$3:$F$128</definedName>
  </definedNames>
  <calcPr fullCalcOnLoad="1"/>
</workbook>
</file>

<file path=xl/sharedStrings.xml><?xml version="1.0" encoding="utf-8"?>
<sst xmlns="http://schemas.openxmlformats.org/spreadsheetml/2006/main" count="728" uniqueCount="478">
  <si>
    <t>RECAUDO</t>
  </si>
  <si>
    <t>FUNCIONAMIENTO</t>
  </si>
  <si>
    <t>Correo</t>
  </si>
  <si>
    <t>Viáticos y Gastos de viaje</t>
  </si>
  <si>
    <t>Capacitación y divulgación</t>
  </si>
  <si>
    <t xml:space="preserve">Materiales y suministros </t>
  </si>
  <si>
    <t>SERVICIOS PERSONALES</t>
  </si>
  <si>
    <t xml:space="preserve">Honorarios </t>
  </si>
  <si>
    <t>GASTOS GENERALES</t>
  </si>
  <si>
    <t>Cuota de Auditaje C.G.R.</t>
  </si>
  <si>
    <t>DIRECCION DE CADENAS AGRICOLAS Y FORESTALES</t>
  </si>
  <si>
    <t>PROGRAMA DE SEGUIMIENTO Y EVALUACION FONDOS PARAFISCALES</t>
  </si>
  <si>
    <t>FONDO NACIONAL DE FOMENTO DE LA PAPA</t>
  </si>
  <si>
    <t>CUENTAS</t>
  </si>
  <si>
    <t>APROP</t>
  </si>
  <si>
    <t>MODIF.</t>
  </si>
  <si>
    <t>TRASLADO</t>
  </si>
  <si>
    <t>INGRESOS OPERACIONALES</t>
  </si>
  <si>
    <t>Cuota de Fomento</t>
  </si>
  <si>
    <t>Intereses por Mora</t>
  </si>
  <si>
    <t>INGRESOS NO OPERACIONALES</t>
  </si>
  <si>
    <t>Otros Ingresos</t>
  </si>
  <si>
    <t>Ingresos Financieros</t>
  </si>
  <si>
    <t>TOTAL INGRESOS</t>
  </si>
  <si>
    <t>EGRESOS</t>
  </si>
  <si>
    <t>FUNCIONAMIENTO:</t>
  </si>
  <si>
    <t>Sueldos</t>
  </si>
  <si>
    <t>Vacaciones</t>
  </si>
  <si>
    <t>Prima legal</t>
  </si>
  <si>
    <t xml:space="preserve">Dotación y suministro </t>
  </si>
  <si>
    <t>Cesantías</t>
  </si>
  <si>
    <t>Intereses de cesantías</t>
  </si>
  <si>
    <t>Seguros y/o fondos privados</t>
  </si>
  <si>
    <t>Caja de compensación</t>
  </si>
  <si>
    <t>Aportes ICBF y SENA</t>
  </si>
  <si>
    <t>Dotaciones</t>
  </si>
  <si>
    <t>Servicios públicos</t>
  </si>
  <si>
    <t>Impresos y publicaciones</t>
  </si>
  <si>
    <t>Transportes fletes y acarreos</t>
  </si>
  <si>
    <t>Comisiones y gastos bancarios</t>
  </si>
  <si>
    <t xml:space="preserve">Arriendos </t>
  </si>
  <si>
    <t>Gastos Junta Directiva</t>
  </si>
  <si>
    <t xml:space="preserve">Contraprestación </t>
  </si>
  <si>
    <t>ESTUDIOS Y PROYECTOS</t>
  </si>
  <si>
    <t>RESERVA PROY. INV. Y GT.</t>
  </si>
  <si>
    <t>TOTAL PRESUPUESTO</t>
  </si>
  <si>
    <t>Cifra de control</t>
  </si>
  <si>
    <t>Auxilio de Transporte</t>
  </si>
  <si>
    <t xml:space="preserve">VARIACION % </t>
  </si>
  <si>
    <t xml:space="preserve">Compra base de datos </t>
  </si>
  <si>
    <t>Transferencia de tecnología</t>
  </si>
  <si>
    <t>Superávit Vigencias anteriores</t>
  </si>
  <si>
    <t>ITEM</t>
  </si>
  <si>
    <t>CANTIDAD</t>
  </si>
  <si>
    <t>Dotación</t>
  </si>
  <si>
    <t>Honorarios auditoria</t>
  </si>
  <si>
    <t>PROGRAMA</t>
  </si>
  <si>
    <t>PRESUP</t>
  </si>
  <si>
    <t>PRESUP DEF</t>
  </si>
  <si>
    <t>VARIACIÓN</t>
  </si>
  <si>
    <t>JUSTIFICACIÓN</t>
  </si>
  <si>
    <t>VLR UNITARIO</t>
  </si>
  <si>
    <t>UND MEDIDA</t>
  </si>
  <si>
    <t>Meses</t>
  </si>
  <si>
    <t>Unidad</t>
  </si>
  <si>
    <t>Unidades</t>
  </si>
  <si>
    <t>Cuota de Fomento vigencias anteriores</t>
  </si>
  <si>
    <t>ÍTEM</t>
  </si>
  <si>
    <t>Personas</t>
  </si>
  <si>
    <t>Portátiles</t>
  </si>
  <si>
    <t>Kits</t>
  </si>
  <si>
    <t>Licencias</t>
  </si>
  <si>
    <t>Servicio</t>
  </si>
  <si>
    <t>ATL</t>
  </si>
  <si>
    <t>BTL</t>
  </si>
  <si>
    <t>Digital</t>
  </si>
  <si>
    <t>Honorarios normas internacionales</t>
  </si>
  <si>
    <t>AÑO 2019</t>
  </si>
  <si>
    <t>VLR TOTAL 2019</t>
  </si>
  <si>
    <t>Honorarios jurídico</t>
  </si>
  <si>
    <t>Valor por año</t>
  </si>
  <si>
    <t>Antivirus - Licencias</t>
  </si>
  <si>
    <t>Talonario actas de visita</t>
  </si>
  <si>
    <t>Elementos de identificación personal</t>
  </si>
  <si>
    <t>Kit de limpieza de equipos</t>
  </si>
  <si>
    <t>Antivirus</t>
  </si>
  <si>
    <t>Antivirus - Licencia</t>
  </si>
  <si>
    <t>Honorarios chef</t>
  </si>
  <si>
    <t>Licencia</t>
  </si>
  <si>
    <t>Licencia Adobe</t>
  </si>
  <si>
    <t>VLR             UNITARIO</t>
  </si>
  <si>
    <t>Equipos</t>
  </si>
  <si>
    <t>Semillas (Básicas, Registradas, certificada o de calidad declarada)</t>
  </si>
  <si>
    <t>Muestras</t>
  </si>
  <si>
    <t>Análisis de suelo</t>
  </si>
  <si>
    <t>Kit de limpieza de equipos e impresora</t>
  </si>
  <si>
    <t>Mantenimiento</t>
  </si>
  <si>
    <t>Seguros, impuestos y gastos legales</t>
  </si>
  <si>
    <t>ITPA</t>
  </si>
  <si>
    <t>Honorarios extensionistas OPS</t>
  </si>
  <si>
    <t>Se requiere la contratación de 24 extensionistas por OPS durante 45 días, para la consecución de los productores beneficiarios del proyecto contribuyentes de la cuota de fomento.</t>
  </si>
  <si>
    <t>Se requiere el pago servicios profesionales de Auditoria Interna por 12 meses. Presentándose un incremento del 3,5% del IPC proyectado para la vigencia 2019. A partir del segundo trimestre de la vigencia 2018 se presenta el cambio de auditoria.</t>
  </si>
  <si>
    <t>Se requieren dar continuidad al proceso de representación judicial frente a la acción de rendición de cuentas adelanta ante Asohofrucol para el traslado de recursos pendiente por parte de esta entidad al FNFP. Presenta una disminución del 25% teniendo en cuenta la forma de pago pactada en el contrato de prestación de servicios.</t>
  </si>
  <si>
    <t>MERCADEO</t>
  </si>
  <si>
    <t xml:space="preserve">Honorario de construcción de prototipo </t>
  </si>
  <si>
    <t>Se requiere  la  realización de un convenio con la Universidad de los Andes para el diseño e implementación de un prototipo automatizado para la extracción de almidón a partir de papa Diacol Capiro de descarte y evaluación de la factibilidad de una escalabilidad futura. Este proyecto no se contemplaba en la vigencia anterior.</t>
  </si>
  <si>
    <t>PROYECTO</t>
  </si>
  <si>
    <t>CAMPAÑA DE CONSUMO</t>
  </si>
  <si>
    <t>PROTOTIPO</t>
  </si>
  <si>
    <t>convenio</t>
  </si>
  <si>
    <t>TOTAL PRESTACION DE SERVICIOS</t>
  </si>
  <si>
    <t>Programa</t>
  </si>
  <si>
    <t>Computador</t>
  </si>
  <si>
    <t>CUOTA DE ADMINISTRACIÓN</t>
  </si>
  <si>
    <t>INVERSIÓN:</t>
  </si>
  <si>
    <t>Campaña de promoción al consumo</t>
  </si>
  <si>
    <t>TOTAL INVERSIÓN Y FUNCIONAMIENTO</t>
  </si>
  <si>
    <t>PRESTACIÓN DE SERVICIOS VIGENCIA 2019</t>
  </si>
  <si>
    <t xml:space="preserve">Se requiere contar con la asesoría durante la transición e implementación de normas internacionales en fondos parafiscales. </t>
  </si>
  <si>
    <t>INVESTIGACIÓN Y TRANSFERENCIA DE TECNOLOGÍA</t>
  </si>
  <si>
    <t>24 Extensionistas X 45 días</t>
  </si>
  <si>
    <t>días</t>
  </si>
  <si>
    <t>Honorarios chef especialista en papa, con el fin de realizar shows gastronómicos y preparaciones en papa. Se requiere contar con este experto durante la feria de Agroexpo por 11 días.</t>
  </si>
  <si>
    <t>Licencia vitalicia sistema operativo Windows 10 profesional</t>
  </si>
  <si>
    <t>CUADRO CONTROL DE APROPIACION  2020</t>
  </si>
  <si>
    <t>VARIACION 2020 VS 2019</t>
  </si>
  <si>
    <t>AÑO 2020</t>
  </si>
  <si>
    <t>Equipo de campo</t>
  </si>
  <si>
    <t>VLR TOTAL  2019</t>
  </si>
  <si>
    <t>VLR TOTAL           2020</t>
  </si>
  <si>
    <t>EQUIPO DE CAMPO</t>
  </si>
  <si>
    <t xml:space="preserve">Análisis microbiológicos  </t>
  </si>
  <si>
    <t>Alquiler de dron para fumigacion</t>
  </si>
  <si>
    <t>Software recaudo - Hosting</t>
  </si>
  <si>
    <t>Investigacion campaña de consumo</t>
  </si>
  <si>
    <t>Estudios</t>
  </si>
  <si>
    <t>Muebles y equipo de oficina</t>
  </si>
  <si>
    <t>MUEBLES Y EQUIPO DE OFICINA</t>
  </si>
  <si>
    <t xml:space="preserve">Paquete </t>
  </si>
  <si>
    <t>Alquiler de dron para imágenes multiespectrales</t>
  </si>
  <si>
    <t xml:space="preserve">Diagnostico de muestras </t>
  </si>
  <si>
    <t>Reactivos</t>
  </si>
  <si>
    <t>Insumos agrícolas lotes de pruebas</t>
  </si>
  <si>
    <t>paquete</t>
  </si>
  <si>
    <t xml:space="preserve">Pruebas de evaluación agronómica </t>
  </si>
  <si>
    <t xml:space="preserve">Limpieza de material vegetal y propagación de mini tubérculos </t>
  </si>
  <si>
    <t>PRESUPUESTO DE GASTOS PARA Implementacion de red metereológica en papa</t>
  </si>
  <si>
    <t xml:space="preserve">Estaciones Metereológicas </t>
  </si>
  <si>
    <t>Equipo</t>
  </si>
  <si>
    <t>Licencia software</t>
  </si>
  <si>
    <t>se requiere la compra de licencia ilimitada de uso Plataforma Web El acceso a la información de manera remota se hace a través de la plataforma y app de cada uno de los equipos, la cual se centraliza por medio de un único usuario para los equipos instalados. esta licencia es anual</t>
  </si>
  <si>
    <t>Adecuaciones invernaderos</t>
  </si>
  <si>
    <t>Se requieren 44 estaciones meteorológicas Ambient Weather WS-1002-WIFI OBSERVER Solar Powered Wireless WiFi Remote Monitoring Weather Station with Solar Radiation and UV</t>
  </si>
  <si>
    <t>FUNCIONAMIENTO - RECAUDO:</t>
  </si>
  <si>
    <t>FUNCIONAMIENTO ADMINISTRATIVO:</t>
  </si>
  <si>
    <t>2020 VS 2019</t>
  </si>
  <si>
    <t>ÁREA</t>
  </si>
  <si>
    <t>RESPONSABLE</t>
  </si>
  <si>
    <t>UNIDAD
MEDIDA</t>
  </si>
  <si>
    <t>Área de Sistemas de Informacion</t>
  </si>
  <si>
    <t>Área de Investigación y tranferencia de tecnología</t>
  </si>
  <si>
    <t>Director de Mercadeo</t>
  </si>
  <si>
    <t>TOTAL PLAN DE COMPRAS</t>
  </si>
  <si>
    <t xml:space="preserve">VLR TOTAL </t>
  </si>
  <si>
    <t>Área de Funcionamiento - Administrativo</t>
  </si>
  <si>
    <t>Área de Funcionamiento - Recaudo</t>
  </si>
  <si>
    <t>Director de Recaudo</t>
  </si>
  <si>
    <t>Director Económico</t>
  </si>
  <si>
    <t>Director Técnico</t>
  </si>
  <si>
    <t>Área de Mercadeo</t>
  </si>
  <si>
    <t>Licencia de office vitalicia</t>
  </si>
  <si>
    <t>Nube de almacenamiento</t>
  </si>
  <si>
    <t>Póliza</t>
  </si>
  <si>
    <t>Software</t>
  </si>
  <si>
    <t xml:space="preserve">Unidad </t>
  </si>
  <si>
    <t xml:space="preserve">Canastillas </t>
  </si>
  <si>
    <t xml:space="preserve">Estibas </t>
  </si>
  <si>
    <t xml:space="preserve">Análisis foliares </t>
  </si>
  <si>
    <t>Licencia Usuarios SAP</t>
  </si>
  <si>
    <t xml:space="preserve">Cuentas de correo plataforma GMAIL </t>
  </si>
  <si>
    <t>Equipo móvil</t>
  </si>
  <si>
    <t>Escritorio y silla</t>
  </si>
  <si>
    <t>Papelería</t>
  </si>
  <si>
    <t>Cuenta de correo plataforma Gmail</t>
  </si>
  <si>
    <t>Cuentas</t>
  </si>
  <si>
    <t>Escritorios y sillas</t>
  </si>
  <si>
    <t>Equipo celular</t>
  </si>
  <si>
    <t>Celular</t>
  </si>
  <si>
    <t>Cámaras de comercio</t>
  </si>
  <si>
    <t>Póliza de activos fijos</t>
  </si>
  <si>
    <t>Se requiere el pago anual de la póliza de seguro a todos los activos fijos de este proyecto y del FNFP en general, se presenta un incremento del 100% pues este rubro en la vigencia 2021 se encontraba en muebles y equipo de oficina.</t>
  </si>
  <si>
    <t xml:space="preserve">Elementos de identificación personal </t>
  </si>
  <si>
    <t>Cuenta correo GMAIL</t>
  </si>
  <si>
    <t>Computador portátil</t>
  </si>
  <si>
    <t>Mueble</t>
  </si>
  <si>
    <t>Se requiere realizar el mantenimiento de los equipos del área de esta manera se solicita el kit para que el área de sistemas pueda realizar la actividad de mantenimiento. Las compras del FNFP estan enmarcadas dentro de los lineamientos del procedimiento interno FNFP-P-GA-05 Contratacion de Bienes y Servicios.</t>
  </si>
  <si>
    <t xml:space="preserve">Repuestos para el mantenimiento de equipos de riego </t>
  </si>
  <si>
    <t>Talonarios</t>
  </si>
  <si>
    <t xml:space="preserve">Kit de campo </t>
  </si>
  <si>
    <t>Insumos Agrícolas</t>
  </si>
  <si>
    <t xml:space="preserve">Trampas Tecia solanivora (feromonas e implementos)  </t>
  </si>
  <si>
    <t>Disco duro Externo 2TB</t>
  </si>
  <si>
    <t>Licencia de office anual Power BI</t>
  </si>
  <si>
    <t xml:space="preserve">Computador </t>
  </si>
  <si>
    <t xml:space="preserve">Monitor </t>
  </si>
  <si>
    <t>Cuenta correo Gmail</t>
  </si>
  <si>
    <t>Monitor</t>
  </si>
  <si>
    <t xml:space="preserve">Licencia </t>
  </si>
  <si>
    <t>Investigación de consumo per cápita de papa en Colombia</t>
  </si>
  <si>
    <t>Estudio</t>
  </si>
  <si>
    <t>PLAN DE COMPRAS ANUAL VIGENCIA 2023</t>
  </si>
  <si>
    <t>Director Administrativo</t>
  </si>
  <si>
    <t>Exámenes de ingreso</t>
  </si>
  <si>
    <t>Exámenes de retiro</t>
  </si>
  <si>
    <t>Mantenimiento Usuarios SAP</t>
  </si>
  <si>
    <t>Se requiere compra de Cuentas Gmail corporativa por las siguientes ventajas: 
* Plataforma y Servidor de Gmail, se utiliza desde cualquier parte entre Móviles y PC, sin perder Sincronización. 
* Capacidad de almacenamiento de 1T, en correos, eso equivale a guardar información por lo menos de 5 años. Cuando se llene, se descarga a un archivo local y No pierde Histórico. 
* Transferencia de archivos de gran capacidad. Actualmente Outlook sólo permite enviar un correo de máximo tamaño de 20 MB, y esto genera represamiento en la cuenta, se demora en ser enviado bastante tiempo. 
* Integración de Chat entre todas cuentas asociadas. 
* Calendario sincronizado en todos los dispositivos que se encuentre asociada la cuenta. 
* Correos instantáneos. 
* Soporte con Google ante cualquier emergencia. 
* Seguridad de la información. 
* Videoconferencias con Meet, asociado a la cuenta corporativa. 
* Google Forms, Formulario en la web para utilización de encuestas y medición. 
* Dominio Fedepapa 
* Google Drive corporativo: Comparte información entre las cuentas.
Las compras del FNFP estan enmarcadas dentro de los lineamientos del procedimiento interno FNFP-P-GA-05 Contratacion de Bienes y Servicios. El incremento corresponde a una tasa de depreciación del peso frente al dólar de 15%, así como la inclusion de 2 cuentas nuevas para la direccion y el gestor presupuestal.</t>
  </si>
  <si>
    <t xml:space="preserve">Se requiere realizar la compra de 1 licencias office para el equipo nuevo del área es decir el director administrativo. </t>
  </si>
  <si>
    <t>Se requiere la adquisicion de una licencia de usuario sap para el director administrativo. Se presenta una disminucion del 63% teniendo en cuenta que para la vigencia anterior se realizó la compra de 4 usuarios y para el 2023 con el cargo nuevo de director, se requiere un usuario independiente.</t>
  </si>
  <si>
    <t>Se requiere realizar la compra de 1 equipo de computo, uno para la direccion administrativa. Se presenta un incremento del 61%  el cual corresponde a una tasa de depreciación del peso frente al dólar de 15%.</t>
  </si>
  <si>
    <t>No se requiere para la vigencia 2023.</t>
  </si>
  <si>
    <t>Se requiere realizar la compra de 1 escritorio y dos sillas, uno para la direccion administrativa y una silla de cambio para el profesional presupuestal.  Se presenta un incremento del 75%  el cual corresponde a una tasa de depreciación del peso frente al dólar (proyectada en $6,000).</t>
  </si>
  <si>
    <t>Se requiere la ampliación de 1TB, la vigencia anterior el fondo implemento el proceso de copias de seguridad de la información en la nube para los equipos de computo de la parte administrativa del FNFP, con un espacio de 2TB. Para la vigencia 2023 se presenta un incremento del 153%  el cual corresponde a una tasa de depreciación del peso frente al dólar (proyectada en $6,000). y a 1TB adicional para incluir la informacion del personal de campo como los asesores de recaudo.</t>
  </si>
  <si>
    <t>Se requiere la compra de licencia de 4 antivirus para los equipos del área. Las compras del FNFP estan enmarcadas dentro de los lineamientos del procedimiento interno FNFP-P-GA-05 Contratacion de Bienes y Servicios.  Se presenta un incremento del 300%  el cual corresponde a una una tasa de depreciación del peso frente al dólar (proyectada en $6,000).</t>
  </si>
  <si>
    <t>Se requiere papelería para el equipo de funcionamiento. El incremento corresponde al 9,0% del IPC proyectado. Las compras del FNFP estan enmarcadas dentro de los lineamientos del procedimiento interno FNFP-P-GA-05 Contratacion de Bienes y Servicios.</t>
  </si>
  <si>
    <t>Exámenes</t>
  </si>
  <si>
    <t>Se requiere la realización de exámenes de ingreso para la nomina del FNFP para la vigencia 2023, se contemplan exámenes para personal administrativo por valor de $45.000 c/u y para los extensionistas por valor de $72.000 el cual incluye el examen de colinesterasa el cual es indispensable su realización para indicar los niveles de toxicidad en la sangre y con el cual se previene el ingreso de un trabajador con potencial de enfermedad laboral. con el fin de dar cumplimiento a lo establecido en la normatividad del sistema de gestión de salud en el trabajo. Este rubro no se tenia contemplado en la vigencia anterior, pues estos gastos eran cobijados por el administrador, sin embargo, teniendo en cuenta el costo anual y el incremento en la planta de personal, se requiere si inclusion en las catividades propias del FNFP. Las compras del FNFP estan enmarcadas dentro de los lineamientos del procedimiento interno FNFP-P-GA-05 Contratacion de Bienes y Servicios.</t>
  </si>
  <si>
    <t>Se requiere la realización de exámenes de retiro para la nomina del FNFP para la vigencia 2023. Se contempla un costo unitario de $45.000 y así de esta manera, dar cumplimiento a lo establecido en la normatividad del sistema de gestión de salud en el trabajo. Este rubro no se tenia contemplado en la vigencia anterior, pues estos gastos eran cobijados por el administrador, sin embargo, teniendo en cuenta el costo anual y el incremento en la planta de personal, se requiere si inclusion en las catividades propias del FNFP. Las compras del FNFP estan enmarcadas dentro de los lineamientos del procedimiento interno FNFP-P-GA-05 Contratacion de Bienes y Servicios.</t>
  </si>
  <si>
    <t>Licencias SAP</t>
  </si>
  <si>
    <t>Se requiere el mantenimiento de 5 licencias para el sistema SAP, es decir 5 usuarios para el ingreso al aplicativo (2 usuarios de contabilidad, 1 usuario de presupuesto 1 usuario de director  y 1 usuario de supervisión de auditoria ). Con un incremento del 100% debido a que esta necesidad se contempló en junio de 2022 y los recursos fueron solicitados mediante adicion. Las compras del FNFP estan enmarcadas dentro de los lineamientos del procedimiento interno FNFP-P-GA-05 Contratacion de Bienes y Servicios.</t>
  </si>
  <si>
    <t>Se requiere la compra de la dotación para dos cargos, el de Asistente de Recaudo y Analistas de Recaudo quienes devenga menos 2smlmv dando cumplimiento a lo estipulado por la ley. Se presenta un incremento del 9% de acuerdo al IPC proyectado.</t>
  </si>
  <si>
    <t>Se requiere mantenimiento y soporte para el aplicativo especializado de recaudo y servicio de hosting para el año 2023. Se requieren mejoras en el diseño y el servicio de ubicación en tiempo real en el momento de visita. Las compras del FNFP estan enmarcadas dentro de los lineamientos del procedimiento interno FNFP-P-GA-05 Contratacion de Bienes y Servicios.</t>
  </si>
  <si>
    <t>Software recaudo - Nuevos desarrollos</t>
  </si>
  <si>
    <t>Se requiere diseño y desarrollo de nuevas funcionalidades en el aplicativo de recaudo. Este rubro solo se utilizará si se llega a necesitar un nuevo desarrollo. Este rubro no se tenía contemplado en el año 2022. Las compras del FNFP estan enmarcadas dentro de los lineamientos del procedimiento interno FNFP-P-GA-05 Contratacion de Bienes y Servicios.</t>
  </si>
  <si>
    <t>Se requiere compra de Cuentas Gmail corporativa por las siguientes ventajas: 
* Plataforma y Servidor de Gmail, se utiliza desde cualquier parte entre Móviles y PC, sin perder Sincronización. 
* Capacidad de almacenamiento de 1T, en correos, eso equivale a guardar información por lo menos de 5 años. Cuando se llene, se descarga a un archivo local y No pierde Histórico. 
* Transferencia de archivos de gran capacidad. Actualmente Outlook sólo permite enviar un correo de máximo tamaño de 20 MB, y esto genera represamiento en la cuenta, se demora en ser enviado bastante tiempo. 
* Integración de Chat entre todas cuentas asociadas. 
* Calendario sincronizado en todos los dispositivos que se encuentre asociada la cuenta. 
* Correos instantáneos. 
* Soporte con Google ante cualquier emergencia. 
* Seguridad de la información. 
* Videoconferencias con Meet, asociado a la cuenta corporativa. 
* Google Forms, Formulario en la web para utilización de encuestas y medición. 
* Dominio Fedepapa 
* Google Drive corporativo: Comparte información entre las cuentas.
Las compras del FNFP estan enmarcadas dentro de los lineamientos del procedimiento interno FNFP-P-GA-05 Contratacion de Bienes y Servicios. El incremento corresponde a una tasa de depreciación del peso frente al dólar (proyectada en $6,000)., así como la inclusion de 2 cuentas nuevas para el coordinador y el profesional.</t>
  </si>
  <si>
    <t>Se requiere realizar la compra de 3 licencias office para los equipos nuevos del área asignados al coordinador de recaudo, profesional de recaudo, portatil para las salidas del personal de oficina y 1 por dada de baja al equipo del analista de recaudo de la vigencia 2015. Se presenta un incremento del 33,33%, mayor al IPC proyectado, correspondiente a la compra de los nuevos equipos. Las compras del FNFP estan enmarcadas dentro de los lineamientos del procedimiento interno FNFP-P-GA-05 Contratacion de Bienes y Servicios.</t>
  </si>
  <si>
    <t>Se requiere realizar la compra de 3 Licencia vitalicia sistema operativo Windows 10 para los equipos nuevos del área  asignados al coordinador de recaudo, profesional de recaudo, portatil para las salidas del personal de oficina y 1 por dada de baja al equipo del analista de recaudo de la vigencia 2015. Se presenta una disminución del 1,75%. Las compras del FNFP estan enmarcadas dentro de los lineamientos del procedimiento interno FNFP-P-GA-05 Contratacion de Bienes y Servicios.</t>
  </si>
  <si>
    <t>Se requiere licenciamiento de antivirus para 18 equipos de computo para: director de recaudo, coordinador de recaudo, 3 profesionales de recaudo, 10 asesores de recaudo, 1 asistente, 1 analista, y un equipo de computo portatil para las salidas de las personas que se encuentran en la oficina cuando salen a campo que requieren desplazamiento por fuera de la oficina. El incremento corresponde, a los 4 equipos nuevos y al 9% del IPC proyectado. Las compras del FNFP estan enmarcadas dentro de los lineamientos del procedimiento interno FNFP-P-GA-05 Contratacion de Bienes y Servicios.</t>
  </si>
  <si>
    <t>Se requiere el cambio de 1 silla de escritorio para el analista de recaudo y la compra de 2 escritorios y 2 sillas nuevas para el nuevo personal de recaudo que ingresa; 1 coordinador de recaudo y 1 profesional de recaudo. Se presenta un incremento mayor al IPC debido al incremento del dolar y adicionalmente se evidenciò que para el año 2022 el valor que se tenìa presupuestado fuè muy bajo y no se consiguieron escritorios de buena calidad. Las compras del FNFP estan enmarcadas dentro de los lineamientos del procedimiento interno FNFP-P-GA-05 Contratacion de Bienes y Servicios.</t>
  </si>
  <si>
    <t>Se requiere la compra de 2 portátiles; 1 para el nuevo coordinador de recaudo y 1 equipo para las salidas a campo del director que requeiren desplazamiento por fuera de la oficina y que actulmente no cuenta con este equipo, lo cual es necesario para realizar los papeles de trabajo en las diferentes actividades que se realicen. Desde el área de sistemas se sugiere un equipo con las siguientes características que indican NO ser un equipo de Consumo, lo cual permite tener más vida útil, robustez y resistencia.
• Equipo corporativo de 14” o 15”, resistente para trasladar
• Core i7
• Disco duro de 500 GB o 1TB de Almacenamiento en estado Sólido
• Memoria Ram de 8 o 12 Gb Optane
• Durabilidad en la carga de Batería
Para el presupuesto por equipo se tiene en cuenta la subida del precio del dolar.
Las compras del FNFP estan enmarcadas dentro de los lineamientos del procedimiento interno FNFP-P-GA-05 Contratacion de Bienes y Servicios.</t>
  </si>
  <si>
    <t>Computador de mesa</t>
  </si>
  <si>
    <t>Todo en uno</t>
  </si>
  <si>
    <t>Se requiere la compra de 2 equipos de computo todo en uno; 1 para el nuevo profesional de recaudo quien se encargará de todo el proceso de imputación de pagos y manejo de sabana de recaudo y 1 para renovar un equipo del año 2015 que ya tiene un procesador i3 y su memora RAM no son suficientes para los procesos que requiere el área y no se pueden repotenciar para ampliar sus caracteristicas.. Desde el área de sistemas se sugiere un equipo con las siguientes características que indican NO ser un equipo de Consumo, lo cual permite tener más vida útil, robustez y resistencia.
• Equipo corporativo de 24”
• Core i7
• Disco duro de 500 GB o 1TB de Almacenamiento en estado Sólido
• Memoria Ram de 16 o 12 Gb Optane
• Durabilidad en la carga de Batería
No se tenía contemplado este rubro en la vigencia anterior, por está razón, presenta un incremento mayor al IPC proyectado, adicionalmente el incremento del dolar hace que el costo sea más elevado.
Las compras del FNFP estan enmarcadas dentro de los lineamientos del procedimiento interno FNFP-P-GA-05 Contratacion de Bienes y Servicios.</t>
  </si>
  <si>
    <t>Se requiere la compra de 3 equipos móviles con línea empresarial para el director de recaudo, coordinador de recaudo y un profesionales de recaudo, el costo de los equipos contemplan características mínimas de:
• Pantalla de 6,9” o superior
• Sistema operativo Android 10 o Superior
• Memoria Ram de 6 Gb o Superior
• Almacenamiento de 128 GB o Superior 
• Batería de 4000 mAh o Superior
• Cobertura 4.5G Actualizada
Estas características cubren el rendimiento de las aplicaciones, carga de archivos, almacenamiento y demás, brindando a los usuarios que su operación no se vea afectada y siempre contar con disponibilidad y contacto constante tanto con el fondo, la federación y el cliente externo. Se presenta un incremento mayor al IPC proyectado, ya que se requiere la compra de equipos moviles para el ingreso del coordinador de recaudo, el director de recaudo que actualmente no cuenta con linea corporativa y el profesional de recaudo contratado para la gestión de la base de datos de la BMC que tampoco cuenta con linea corporativa, ya que son necesarias para el contacto con usuarios externos y que se requieren para las salidas a campo por fuera de la oficina. Presenta un incremento mayor al IPC ya que se tiene en cuenta el incremento del dolar. Las compras del FNFP estan enmarcadas dentro de los lineamientos del procedimiento interno FNFP-P-GA-05 Contratacion de Bienes y Servicios.</t>
  </si>
  <si>
    <t>Mantenimiento y/o repuestos equipos fijos, portátiles e impresora</t>
  </si>
  <si>
    <t>Se requiere el mantenimiento y/o compra de repuestos para los equipos fijos y portátiles del área. El incremento del 29,44% corresponde a la compra de nuevos equipos de computo para el ingreso de nuevo personal para el área de recaudo.</t>
  </si>
  <si>
    <t>Se requiere realizar el mantenimiento de los equipos del área de esta manera, se solicita el kit para el área de sistemas para realizar la actividad de mantenimiento. El incremento corresponde al 9% del IPC proyectado. Las compras del FNFP estan enmarcadas dentro de los lineamientos del procedimiento interno FNFP-P-GA-05 Contratacion de Bienes y Servicios.</t>
  </si>
  <si>
    <t>Se requiere la impresión de actas de visita pre impresa tipo talonario para soportar las visitas de seguimiento realizadas a los Recaudadores. El incremento corresponde al 9% del IPC proyectado.</t>
  </si>
  <si>
    <t>Se requiere papelería para el equipo de recaudo. El incremento corresponde al 9% del IPC proyectado.</t>
  </si>
  <si>
    <t>Se requieren 15 Kits, conformado por elementos de distinción para los asesores, los profesionales, coordinador de recaudo y el director de recaudo, que permitan su correcta identificación en el momento de realizar las visitas de seguimiento.  El incremento por kit corresponde al 9% del IPC proyectado y se realiza un incremento en la cantidad por el coordinador de recaudo y el nuevo profesional de recaudo.</t>
  </si>
  <si>
    <t>Se requiere la compra de cámaras de comercio, para la identificación de recaudadores nuevos y/o renuentes que se requiera en las distintas zonas del país.  Este rubro presenta un incremento del 20% debido a la necesidad de comprar una mayor cantidad de cámaras de comercio.</t>
  </si>
  <si>
    <t>Capacitación continua 120 horas</t>
  </si>
  <si>
    <t>Carteles lotes demostrativos</t>
  </si>
  <si>
    <t xml:space="preserve">Ups 120 voltios </t>
  </si>
  <si>
    <t>Kits de ECAS</t>
  </si>
  <si>
    <t xml:space="preserve">Cartillas informativas </t>
  </si>
  <si>
    <t xml:space="preserve">Estudio de herramientas para la caracterización edafoclimática en el cultivo de papa en Colombia. </t>
  </si>
  <si>
    <t xml:space="preserve">Medición de áreas sembradas de papa a través de la implementación de técnicas espaciales y/o imágenes satelitales aplicadas al cultivo de la papa.  </t>
  </si>
  <si>
    <t>Uniformes por año * 2 personas</t>
  </si>
  <si>
    <t>Carteles publicitarios</t>
  </si>
  <si>
    <t>Cartilla</t>
  </si>
  <si>
    <t>Se requiere la compra de la dotación para el cargo de Asistente Área Técnica y Analista de control y supervisión quienes devengan menos 2smlmv dando cumplimiento a lo estipulado por la ley, 3 dotaciones de $545.000 al año.  Se presenta un incremento del 118% teniendo en cuenta que para la vigencia 2023 se requiere un cargo nuevo.</t>
  </si>
  <si>
    <t>Se requiere una capacitación al todo el equipo técnico del proyecto, en la modalidad semipresencial con 120 horas de formación realizando una evaluación de diagnóstico al inicio del curso para determinar el nivel de cada uno de los profesionales. Este proceso se adelantará con universidades de la zona de Cundinamarca o Boyacá, evaluando al oferente que proponga de la manera más idónea la capacitación que se requiere para el fortalecimiento de las capacidades del equipo técnico.
Metodología - El curso tendrá una duración de ciento veinte (120) horas, cien (100) de clases teóricas y veinte (20) de práctica. Las clases teóricas tendrán una duración de 60 minutos y se dictarán por medio de la plataforma Google Meet, y las sesiones prácticas serán programadas para la última semana del proceso. El material suplementario y de apoyo a las clases se organizará por temas o módulos en usando la plataforma Google Classroom. A través de esta plataforma, los participantes podrán acceder al material educativo (presentaciones, videos, textos, etc.), así como realizar la entrega de trabajos, participar en foros y consultar a los docentes que acompañarán el curso.</t>
  </si>
  <si>
    <t xml:space="preserve">Se requieren 36 carteles informativas del proyecto. Presenta una disminución del 35,7% en el rubro debido al menor número de parcelas demostrativas de 84 a 36. </t>
  </si>
  <si>
    <t>Se requiere para la vigencia 2023 la compra de 26  Kit de elementos de identificación para el equipo de trabajo del área técnica y la auditoria interna, dicho kit esta conformado por: 1 chaqueta, 1 camisa, 1 polo y 1 gorra. Se presenta un incremento del 8,9%.</t>
  </si>
  <si>
    <t>Se requiere la compra de licencias de antivirus para los equipos del área, con un incremento correspondiente al 9% del IPC y el incremento general es del 104,55% teniendo en cuenta la cantidad de licencia a comprar las cuales contemplan 1 adicionales (1 para el analista de supervisión y control). Las compras del FNFP están enmarcadas dentro de los lineamientos del procedimiento interno FNFP-P-GA-05 Contratación de Bienes y Servicios.</t>
  </si>
  <si>
    <t>Se requiere la compra de la licencia del software de seguimiento técnico de actividades realizadas en campo para la vigencia 2023. Se contempla un incremento del 9% correspondiente al IPC proyectado</t>
  </si>
  <si>
    <t>Se requiere una plataforma y servidor de Gmail, se utiliza desde cualquier parte entre Móviles y PC, sin perder Sincronización. Capacidad de almacenamiento de 30 GB, en correos, eso equivale a guardar información por lo menos de 5 años. Soporte con Google ante cualquier emergencia, seguridad de la información, videoconferencias con Meet, asociado a la cuenta corporativa. Google Forms, Formulario en la web para utilización de encuestas y medición. Se presenta un incremento del 96,4%.</t>
  </si>
  <si>
    <t>Se requiere la compra de 5 UPS de 120 voltios, para los equipos del área técnica como medida de protección ante cambios de voltaje de energía. Las compras del FNFP están enmarcadas dentro de los lineamientos del procedimiento interno FNFP-P-GA-05 Contratación de Bienes y Servicios.  Este rubro no se tenía contemplado la vigencia anterior.</t>
  </si>
  <si>
    <t>Se requiere 2 módulos de trabajo para el coordinador de análisis SIG y analista técnico para la vigencia 2023, se presenta un incremento del 180,0%. Las compras del FNFP están enmarcadas dentro de los lineamientos del procedimiento interno FNFP-P-GA-05 Contratación de Bienes y Servicios.</t>
  </si>
  <si>
    <t xml:space="preserve">Se requiere la compra del licenciamiento del equipo de cómputo del coordinador. Presenta un incremento del 6%. Las compras del FNFP están enmarcadas dentro de los lineamientos del procedimiento interno FNFP-P-GA-05 
Contratación de Bienes y Servicios. </t>
  </si>
  <si>
    <t>Se requiere la compra del licenciamiento del equipo de computo del profesional de apoyo técnico y el director técnico. Las compras del FNFP están enmarcadas dentro de los lineamientos del procedimiento interno FNFP-P-GA-05 Contratación de Bienes y Servicios. Este rubro no se tenía contemplado la vigencia anterior.</t>
  </si>
  <si>
    <t>Se requiere realizar la compra de 1 equipo de cómputo todo en uno para el área técnica para el cargo de control y supervisión. Este rubro no se tenía contemplado en la vigencia anterior.</t>
  </si>
  <si>
    <t>Se requiere la compra de 1 monitor, debido a la necesidad identificada dentro del marco del desarrollo de herramientas de visualización y análisis de datos para que la dirección técnica pueda gestionar de mejor manera la información obtenida mediante diferentes procesos del proyecto. Este rubro no se tenia contemplado en la vigencia anterior. Las compras del FNFP están enmarcadas dentro de los lineamientos del procedimiento interno FNFP-P-GA-05 Contratación de Bienes y Servicios.</t>
  </si>
  <si>
    <t>Se requiere la compra de 1 portátil para el coordinador de proyectos del área encargado de la recopilación, procesamiento y visualización de datos obtenidos bajo diferentes procesos dentro del proyecto. 
Desde el área de sistemas se sugiere un equipo con las siguientes características que indican NO ser un equipo de consumo, lo cual permite tener más vida útil, robustez y resistencia.
• Equipo resistente para trasladar
• Disco duro de 500 GB o 1TB de almacenamiento en estado Sólido
• Memoria Ram de 12 a 16 Gb 
• Tarjeta de video dedicada con capacidad de 4 a 6 gb
• Durabilidad en la carga de Batería
• Uso de imágenes satelitales Planet, Qgis, Python y R.
Las compras del FNFP están enmarcadas dentro de los lineamientos del procedimiento interno FNFP-P-GA-05 Contratación de Bienes y Servicios</t>
  </si>
  <si>
    <t xml:space="preserve">Se requiere el mantenimiento y/o compra de repuestos para los equipos fijos, portátiles del área y de la impresora general. Con una disminución del -25% . </t>
  </si>
  <si>
    <t>Se requiere realizar el mantenimiento de los equipos del área de esta manera se solicita el kit para que el área de sistemas pueda realizar la actividad de mantenimiento. Las compras del FNFP están enmarcadas dentro de los lineamientos del procedimiento interno FNFP-P-GA-05 Contratación de Bienes y Servicios.</t>
  </si>
  <si>
    <t xml:space="preserve">Se requiere la compra de repuestos para el mantenimiento de los equipos de riego (cuando se lleguen a presentar en alguno de los sistemas de riego) que están en comodato en los departamentos de Boyacá, Cundinamarca, Nariño y Antioquia. </t>
  </si>
  <si>
    <t>Se requiere la impresión de 54 talonarios, para diligenciar recomendaciones a los productores que no cuentan con herramientas como WhatsApp y así de esta manera realizar recomendaciones y compartir el récord de aplicación con un incremento del 57,14% debido a un mayor en la cotización de este papel. Las compras del FNFP están enmarcadas dentro de los lineamientos del procedimiento interno FNFP-P-GA-05 Contratación de Bienes y Servicios.</t>
  </si>
  <si>
    <t>Se requiere la compra de 21 kits de herramientas de campo agroclimáticas para la actividad de extensión rural compuesto por: kit agroclimático básico. Las compras del FNFP están enmarcadas dentro de los lineamientos del procedimiento interno FNFP-P-GA-05 Contratación de Bienes y Servicios.</t>
  </si>
  <si>
    <t>Para la ejecución de las ECAS se requiere la compra de: papelería, kit aguas, insumos preparación biológicos, regletas de tamaños por calidad, entre otros. Este rubro no se tenía contemplado en la vigencia anterior por lo cual tiene un incremento del 100%.</t>
  </si>
  <si>
    <t>Se requiere la compra de papelería del proyecto por valor de $327.000 mensuales durante 12 meses. Este valor presenta un incremento del 9% correspondiente al IPC proyectado. Las compras del FNFP están enmarcadas dentro de los lineamientos del procedimiento interno FNFP-P-GA-05 Contratación de Bienes y Servicios.</t>
  </si>
  <si>
    <t>Se requiere la impresión de 1.000 cartillas para la divulgación de resultados de proyectos técnicos del FNFP. Este rubro no se tenía contemplado en la vigencia 2022 por lo cual tiene un incremento del 100%.</t>
  </si>
  <si>
    <t>Se requiere el pago anual de la póliza de seguro a todos los activos fijos de este proyecto y del FNFP en general, se presenta un incremento del 9% del IPC proyectado.</t>
  </si>
  <si>
    <t>Se requiere la contratación de este estudio para la caracterización edafoclimática del cultivo de papa en las zonas de influencia a nivel nacional. Este rubro no se tenia contemplado la vigencia anterior.</t>
  </si>
  <si>
    <t>Se requiere la compra de imágenes satelitales, GPS Reach, licencias de software de procesamiento y visualización de datos, que permita desarrollar un modelo estadístico predictivo del área sembrada en papa en algunos de los municipios productores del país, con el fin de extrapolar los datos y construir una línea base de referencia armonizada con diferentes sistemas de información geográfica. Este rubro no se tenía contemplado la vigencia anterior</t>
  </si>
  <si>
    <t xml:space="preserve">Se requiere la compra de insumos agrícolas biológicos entomopatógenos y fertilizantes para el desarrollo de actividades enfocadas con agricultura de bajo impacto en el cultivo de papa. Este rubro cuenta con un disminución del -35,7% debido a debido al menor número de parcelas demostrativas para la vigencia. </t>
  </si>
  <si>
    <t>Se requieren para la vigencia 2023 análisis de suelos para 36 parcelas demostrativas y 2.160 productores directos. Con un aumento del 8,58% debido al incremento del costo unitario de los análisis.</t>
  </si>
  <si>
    <t>Se requiere la compra de 2.000 feromonas para la instalación de 1.000 trampas a nivel nacional, con una reducción del -33,3% debido a cambios en la información epidemiológica tomada para la vigencia 2023.</t>
  </si>
  <si>
    <t>Capacitación Continua 120 horas</t>
  </si>
  <si>
    <t>Curso</t>
  </si>
  <si>
    <t>Se requiere para la vigencia 2023 la compra de 3  Kit de elementos de identificación para el equipo de trabajo del área técnica en campo, conformado por: 1 chaqueta, 1 camisa, 1 polo y 1 gorra. Se presenta un incremento del 17,3% teniendo en cuenta los incrementos del costo de los textiles para la vigencia 2023.</t>
  </si>
  <si>
    <t>Se requiere compra de Cuentas Gmail corporativa por las siguientes ventajas: 
* Plataforma y Servidor de Gmail, se utiliza desde cualquier parte entre Móviles y PC, sin perder Sincronización. 
* Capacidad de almacenamiento de 1T, en correos, eso equivale a guardar información por lo menos de 5 años. Cuando se llene, se descarga a un archivo local y No pierde Histórico. 
* Transferencia de archivos de gran capacidad. Actualmente Outlook sólo permite enviar un correo de máximo tamaño de 20 MB, y esto genera represamiento en la cuenta, se demora en ser enviado bastante tiempo. 
* Integración de Chat entre todas cuentas asociadas. 
* Calendario sincronizado en todos los dispositivos que se encuentre asociada la cuenta. 
* Correos instantáneos. 
* Soporte con Google ante cualquier emergencia. 
* Seguridad de la información. 
* Videoconferencias con Meet, asociado a la cuenta corporativa. 
* Google Forms, Formulario en la web para utilización de encuestas y medición. 
* Dominio Fedepapa 
* Google Drive corporativo: Comparte información entre las cuentas.
Las compras del FNFP estan enmarcadas dentro de los lineamientos del procedimiento interno FNFP-P-GA-05 Contratacion de Bienes y Servicios. El incremento corresponde a una tasa de depreciación del peso frente al dólar (proyectada en $6,000).</t>
  </si>
  <si>
    <t>Licenciamiento de plataforma  de estaciones climáticas portátiles</t>
  </si>
  <si>
    <t xml:space="preserve">Se requiere el licenciamiento ilimitado de la Plataforma Web Instacrops, para obtener reportes diarios/semanales/mensuales, alertas e informes agronómicos. Plan de datos celular 3G, soporte técnico/agronómico. Este licenciamiento incluye el mantenimiento de sensores 8 equipos en campo (licencia anual). Se presenta un incremento del 100% correspondiente a dos factores: uno; al cambio del valor del dólar debido a la empresa matriz en Chile que maneja los presupuestos en dólares y dos, para el 2022 esta actividad estaba contemplada en ek rubro de mantenimiento, pero por su naturaleza de licencia es reclasificado. </t>
  </si>
  <si>
    <t>Se requiere la compra de 200 canastillas para el proceso de selección y almacenamiento del material vegetal, producto de los campos de evaluación de los diferentes clones en estudio del proyecto.</t>
  </si>
  <si>
    <t>Se requiere la compra de 100 estibas para el proceso de almacenamiento del material vegetal, producto de los campos de evaluación de los diferentes clones en estudio del proyecto.</t>
  </si>
  <si>
    <t>Balanza analítica</t>
  </si>
  <si>
    <t xml:space="preserve">se requiere la compra de una balanza analítica de gravedad específica para los procesos de pesaje de material vegetal de los procesos de investigación que se adelantan con el germoplasma en evaluación. </t>
  </si>
  <si>
    <t xml:space="preserve">Papelería </t>
  </si>
  <si>
    <t>Se requiere la compra de papelería del proyecto por valor de $97.857 mensuales durante 12 meses. Se contempla un incremento del 9% correspondiente al IPC esperado. Las compras del FNFP están enmarcadas dentro de los lineamientos del procedimiento interno FNFP-P-GA-05 Contratación de Bienes y Servicios.</t>
  </si>
  <si>
    <t xml:space="preserve">Insumos de laboratorio y campo de investigación para patógenos de suelo. </t>
  </si>
  <si>
    <t xml:space="preserve">Se requiere la compra de materiales y reactivos para el montaje experimental en laboratorio e invernadero para la evaluación de patógeno nos de suelo en los clones de evaluación del proyecto. </t>
  </si>
  <si>
    <t>Insumos agrícolas lotes de pruebas - Se requiere la compra de Insumos agrícolas, para el desarrollo de 4 lotes de multiplicación, con un área de 10.000 m2 , ensayos de clones avanzados y cruzamiento de familias clonales. Con una aumento del 36,6% debido al incremento del valor de los insumos agrícolas.</t>
  </si>
  <si>
    <t xml:space="preserve">Se requieren 150 análisis foliares para evaluación de los clones avanzados en aspectos nutricionales y fisiológicos. </t>
  </si>
  <si>
    <t>Se requiere para la vigencia 2023 análisis de suelos para 10 lotes de evaluación de los clones y variedades registradas.</t>
  </si>
  <si>
    <t>Equipos de laboratorio</t>
  </si>
  <si>
    <t>Paquete</t>
  </si>
  <si>
    <t>Se requiere la adquisición de equipos  (Carama de flujo laminar, sistema de aire acondicionado, pH meter, desionizador, balanza analítica, autoclave de 80 litros, neveras de laboratorio, agitador con calentador, micropipetas, estantes mesones con lavadores, sillas de laboratorio, vidriería de laboratorio (cajas de petri, tubos de ensayo, pipetas entre otros).  ) para la operación del Laboratorio de Biotecnología Vegetal , cuyo propósito se enfoca en la producción de meristemos y plántulas in vitro por un periodo de doce (12) meses.</t>
  </si>
  <si>
    <t>Contenedores - laboratorio</t>
  </si>
  <si>
    <t>Montaje</t>
  </si>
  <si>
    <t>Se require la adquisición de tres (3) unidades de contenedores maritimos adecuados como laborarios uno (1) de 28.8 m2  y dos (2) de 7.2 m2 . Los materiales a utilizar en piso, muros, ventanas, puertas y techos, deben ser lavables y garantizar la hermeticidad requerida y el ambiente aséptico en todo el laboratorio, es decir sin filtraciones, ni humedad las cuales deben garantizar la asepsia, mantener las condiciones ambientales apropiadas para el cultivo de manera constante</t>
  </si>
  <si>
    <t xml:space="preserve">Invernadero </t>
  </si>
  <si>
    <t>Se requiere la adquisición de un invernadero para la propragación de minituberculos de las variedades de interes del proyecto esto debe incluir (instalación, transporte y sus diferentes equipos y partes) para ejecutar los procesos de organización de la unidad productiva.</t>
  </si>
  <si>
    <t>Se requiere la compra de papelería del proyecto por valor de $200.000 mensuales. Las compras del FNFP están enmarcadas dentro de los lineamientos del procedimiento interno FNFP-P-GA-05 Contratación de Bienes y Servicios.</t>
  </si>
  <si>
    <t xml:space="preserve">Compra de insumos de laboratorio </t>
  </si>
  <si>
    <t xml:space="preserve">Se requiere la compra de los insumos de laboratorio necesrios para la propagación de los meristemos durante la vigencia 2023, tales como dextrosa papa agar, Elementos de bioseguridad, Hipoclorito, suplementos para medio específicos de cultivo, reactivos de produccion de meristemos enter otros. </t>
  </si>
  <si>
    <t>Compra de Insumos agrícolas invernadero</t>
  </si>
  <si>
    <t xml:space="preserve">Se requiere la compra de insumos agrícolas para el mantenimiento de las plantas de propagación. Fertilizantes edáficos para solución, productos de síntesis química para el control de plagas y enfermedades, reguladores fisiológicos, sustratos de multiplicación de material vegetal, bandejas de propagación y material para multiplicación. </t>
  </si>
  <si>
    <t>Renovación herramientas laboratorio</t>
  </si>
  <si>
    <t>El valor solicitado corresponde a la compra de materiales, instrumentos y/o accesorios adicionales que sean requeridos frente a alguna contingencia en el ejercicio de los procesos operativos del laboratorio o cuando se necesite reemplazar o renovar alguno de éstos.</t>
  </si>
  <si>
    <t>Mantenimiento de equipos de laboratorio e invernadero</t>
  </si>
  <si>
    <t>El valor solicitado hace referencia a la cobertura de costos y gastos inherentes a labores de mantenimiento de unidades, equipos, máquinas, estructuras, herramientas e instrumentos tanto de laboratorio como de invernadero.</t>
  </si>
  <si>
    <t>Se requiere el pago anual de la póliza de seguro a todos los activos fijos de este proyecto y del FNFP en general.</t>
  </si>
  <si>
    <t>Analisis de virus y patogenos normatividad ICA</t>
  </si>
  <si>
    <t xml:space="preserve">Pruebas </t>
  </si>
  <si>
    <t xml:space="preserve">Se requiere la compra de las pruebas de virus y patogenos de la limpieza de material vegetal, de acuerdo a la resolución del Intituto Colombiano Agropecuarios ICA, para la producción de semillas certificada Elites y Super elites. </t>
  </si>
  <si>
    <t>Programa de transferencia de tecnología a través de la ampliación de oferta de tubérculo semilla -  categoría certificada</t>
  </si>
  <si>
    <t>Este rubro contempla la adquisición de hasta 15.000 bultos de semilla certificada paran impactar a 750  productores de papa aportantes al FNFP. Este rubro contempla transporte y logística de entrega</t>
  </si>
  <si>
    <t>Licencia Office 360</t>
  </si>
  <si>
    <t>Renovación  de licencia de Office para equipos Apple de la diseñadora grafica y del director de mercadeo que contengan: Versiones de escritorio de las aplicaciones de Office con características premium en las Microsoft Word, Microsoft Excel, Microsoft Power Point, Microsoft Teams, Microsoft Outlook, Microsoft One Drive, Share Point, Microsoft Exchange. Para el desarrollo de presentaciónes, cartas, trabajos numericos, video conferencias entre otras tareas.
Se realiza un incremento del 10,53% contemplando el IPC proyectado por variaciones de precio del producto.</t>
  </si>
  <si>
    <t>Compra de disco externo para almacenamiento de la información generada en las vigencias anteriores y actual por parte del director y el creativo de marca. 
Se realiza un incremento del 12,50% contemplando el IPC proyectado. Ya que se solicita un disco de mayor calidad y duración que permita almacenar el volumen de información del departamento. De igual manera que haya un back up adicional de información para los integrantes de mercadeo y el area de sistemas del Fedepapa - FNFP.</t>
  </si>
  <si>
    <t>Compra anual de la licencia  Suite de Adobe la cual viene con varios programas para creación y edición de contenido multimedia. No se presenta incremento segun cotizaciones realizadas el recurso es adecuado para la compra.</t>
  </si>
  <si>
    <t>Pantalla 27 Pulgadas</t>
  </si>
  <si>
    <t>Artículos</t>
  </si>
  <si>
    <t>Compra de un (1) monitor de 27", para el director de mercadeo que mejore la productividad, mejorar mayor visualización de ventanas, visualizar contenidos audiovisuales, trabajar en 2 monitores a la vez 
Este rubro presenta un incremento del 100% ya que no se había pedido con anterioridad.</t>
  </si>
  <si>
    <t xml:space="preserve">Accesorios Periféricos (Mouse Ergonómico, Teclado, Cables, Hub) </t>
  </si>
  <si>
    <t>La compra de accesorios para los computadores Mac que permitirán generar conexión con los otros dispositivos electrónicos como USB, Discos duros, HDMI, SD. Adicional se incluye la compra de un (1) Mouse Ergonómico, para la diseñadora grafica para el desempeño adecuado de sus funciones y salud física,  un (1) teclado para prescindir de la enfermedad del carpo por la posición en que se escribe en el teclado y  Accesorios, como cables que tengan accesibilidad con los equipos Apple Mac especialmente el del director de mercadeo que requiere de adaptadores especiales tipo C. 
Este rubro presenta un incremento del 100% ya que no se había pedido con anterioridad.</t>
  </si>
  <si>
    <t>Compra de identificación personal que permita asistir a los diferentes actividades de la campaña de promoción al consumo de papa bajo las actividades BTL que se planeen para el año 2023, esta incluido elementos de identificación en campor del director y del creativo de marca.
Este rubro presenta un incremento del 100% dado que no hbaia sido solicitado con anterioridad.</t>
  </si>
  <si>
    <t>Se requiere la compra de papelería para el área de mercadeo. Se realiza un incremento del 9% contemplando el IPC proyectado.</t>
  </si>
  <si>
    <t>Mantenimiento equipos MAC y mantenimiento y/o repuestos de impresora</t>
  </si>
  <si>
    <t>Se requiere el servicio de mantenimiento a los equipos Mac como una medida para mitigar el riesgo de posibles daños a largo plazo, ya que al tener actualizaciones automáticas la compatibilidad de los demás programas puede verse afectada. De igual manera, se requiere el servicio de mantenimiento y la compra de repuestos de la impresora general por el volumen de los impresos originados desde el área (Convocatorias, soportes de gestión, procedimientos administrativos, informes mensuales, trimestrales, semestrales y anuales) de las agencias. 
Por ello se presenta un incremento del 9% sujeto al incremento del IPC proyectado</t>
  </si>
  <si>
    <t>Compra de Kit de limpieza de equipos para el adecuado cuidado de los productos 
Se presenta un incremento del 9% sujeto al incremento del IPC proyectado.</t>
  </si>
  <si>
    <t>Compra del  pago anual de la póliza de seguro a todos los activos fijos de este proyecto y del FNFP en general, se presenta un incremento del 9% contemplando el IPC proyectado.</t>
  </si>
  <si>
    <t xml:space="preserve">Compra de medios </t>
  </si>
  <si>
    <t>Compra de medios de comunicación a través de la contratación de una central de medios en medios de comunicación masivos. Entendiendo que es un  tipo de publicidad más costosa en cuanto al alcance generado en la población colombiana. Se contempla un  incremento del 50% debido a una solicitud especial por parte de MADR y aumentar el alcance de la pauta emitida.</t>
  </si>
  <si>
    <t>Plan de medios</t>
  </si>
  <si>
    <t>Compra de otros medios de comunicación que se encuentren fuera del alcance de la central de medios que permita aumentar el alcance de la comunicación realizada a otros tipos de audiencias y aprovechar situaciones de mercado que se presenten en el transcurso del año 2023. Presenta un incremento del 9,52% contemplando al IPC proyectado.</t>
  </si>
  <si>
    <t xml:space="preserve">Productora audiovisual y derechos </t>
  </si>
  <si>
    <t>Producción  de un comercial que permitan ser usado en los canales de televisión y plataformas digitales y derechos de uso con el concepto de campaña de consumo, es considerado necesario realizar una nuevo comercial para refrescar el mensaje de campaña y llegar a nuevas audiencias. Presenta un incremento del 9% contemplando al IPC proyectado.</t>
  </si>
  <si>
    <t>Activaciones BTL</t>
  </si>
  <si>
    <t>Compra del servicio para implementar de la continuidad de talleres "la escuela de la papa" , eventos gastronómicos y eventos deportivos  donde se fortalezca la información para incentivar el consumo de la papa a través de distintas recetas, variedades de papas. Se presenta un incremento del 11,11% debido al incrementos del número de actividades y alcance de las mismas a nivel nacional.</t>
  </si>
  <si>
    <t xml:space="preserve">Estrategia Digital </t>
  </si>
  <si>
    <t>Compra de servicio de  estrategia creativa y digital a través de la contratación de una agencia digital que permita dar continuidad a la estrategia de campaña "Somos el país más buena papa del mundo" en el ecosistema digital  @preparalapapa. Se continua co esta actividad debido a que ha tenido resultados con altas métricas de impactos que permiten llegarle al publico de una manera mas directa y mas eficiente a través de dispositivos móviles en las distintas aplicaciones móviles. Se presenta un incremento del 9% contemplando al IPC proyectado.</t>
  </si>
  <si>
    <t>Producción de contenido multimedia y nuevas tecnologías</t>
  </si>
  <si>
    <t>Desarrollo de  piezas audiovisuales para actualización de recetario del ecosistema de @preparalapapa para incrementar la cantidad de contenido que se puede difundir en las distintas redes sociales, pagina web e impresión de recetarios para entrega en las distintas actividades BTL. Se presenta un incremento del 16,67% correspondiente a la compra de producción de videos, fotografías y de publicación en medios digitales de alto impacto  contemplando el IPC proyectado.</t>
  </si>
  <si>
    <t xml:space="preserve">Marketing influencers </t>
  </si>
  <si>
    <t>Compra de servicios de producción de contenido a través influenciadores mediante la contratación de una agencia. Se presenta una aumento del 8% ya que el alcance generado por parte de los influenciadoras impulso plataformas como Instagram y TikTok llegando a mas usuarios con los pilares de campaña de consumo. 
Se continua con las tácticas con la publicación de videos mensuales y el desarrollo de talleres digitales de "la escuela de la papa". Se presenta un incremento del 9% contemplando al IPC proyectado.</t>
  </si>
  <si>
    <t>Renovación Hosting Pagina  preparalapapa</t>
  </si>
  <si>
    <t>Renovación del hosting para la vigencia del año 2022-2023 y se requiere para su funcionamiento en la red. Presenta un incremento del 100% ya que el año anterior no fue necesario realizar la renovación.</t>
  </si>
  <si>
    <t>Dominio www.preparalapapa.com</t>
  </si>
  <si>
    <t>Dominio</t>
  </si>
  <si>
    <t>Renovación del dominio para la vigencia del año 2022-2023 y se requiere para su funcionamiento en la red. Presenta un incremento del 100% ya que el año anterior no fue necesario realizar la renovación.</t>
  </si>
  <si>
    <t>Certificado SSL para Pagina Preparalapapa.com</t>
  </si>
  <si>
    <t>Renovación del Certificado de seguridad SSL para la vigencia del año 2022-2023 y se requiere para su funcionamiento en la red. Presenta un incremento del 100% ya que el año anterior no fue necesario realizar la renovación.</t>
  </si>
  <si>
    <t>Estudio de percepción de la categoría</t>
  </si>
  <si>
    <t>Compra de servicio de estudio de percepción de categoría con la necesidad de  medir el índice de percepción de la categoría y el impacto que tiene la publicidad empleada en la campaña de consumo "Somos el país más buena papa del mundo"  que tiene el consumidor final, para determinar el enfoque correcto de las acciones publicitarias empleadas. Se presenta una disminución  del 1,64% pues con esa reducción se puede realizar el estudio con una muestra representativa.</t>
  </si>
  <si>
    <t>Investigación nutricional de variedades de papa.</t>
  </si>
  <si>
    <t xml:space="preserve">Compra de estudio nutricional de la papa que permita fortalecer el mensaje nutricional de la campaña a través de certificaciones de entidades calificadas para fortalecer con argumentos técnicos, científicos o médicos los beneficios nutricionales de la papa para el consumo. Presenta un incremento del 100% ya que el año anterior no se implemento este estudio. </t>
  </si>
  <si>
    <t>Se requiere la compra de 1 portátil para el gestor de información del área, pues el equipo actual está próximo a ser dado de baja debido a su tiempo de uso y obsolescencia en su funcionalidad. Este equipo requiere especificaciones particulares por el tipo de aplicaciones y volúmenes de datos y procesos que ejecuta el área para la generación de información. Desde el área de sistemas se sugiere un equipo con las siguientes características que indican NO ser un equipo de Consumo, lo cual permite tener más vida útil, robustez y resistencia.
• Equipo corporativo de 14” o 15.5”, resistente para trasladar
• Disco duro de 500 GB o 1TB de Almacenamiento en estado Sólido
• Memoria RAM de 8 o 16 Gb Optane
• Durabilidad en la carga de Batería
Se presenta un incremento del 20% teniendo en cuenta las características requeridas para el equipo y la devaluación que acumula el peso colombiano. Las compras del FNFP están enmarcadas dentro de los lineamientos del procedimiento interno FNFP-P-GA-05 Contratación de Bienes y Servicios.</t>
  </si>
  <si>
    <t>Se requiere la compra de un monitor, cómo insumo para que los profesionales del área participen en las diferentes reuniones de la cadena y al mismo tiempo continué con los procesos innatos a sus cargo. Este rubro no presenta incremento y esta ligado a la adquisición del computador portátil. Las compras del FNFP están enmarcadas dentro de los lineamientos del procedimiento interno FNFP-P-GA-05 Contratación de Bienes y Servicios.</t>
  </si>
  <si>
    <t xml:space="preserve">Se requiere el licenciamiento del equipo de computo comprado, presenta una disminucion del 0,05%. </t>
  </si>
  <si>
    <t>Stata SE Licencia anual</t>
  </si>
  <si>
    <t xml:space="preserve">Se requiere la renovación de la licencia del software estadístico stata, la versión con la que cuenta el área es la 17 y se adquirió en 2022. Esta licencia se renueva de manera anual. Este rubro se incrementa al 15% contemplando este valor como la tasa de depreciación prevista para el dólar. </t>
  </si>
  <si>
    <t xml:space="preserve">ArcGIS </t>
  </si>
  <si>
    <t>Se requiere la actualización de la licencia del software ArcGIS, la versión con la que cuenta el área se adquirió en 2017. Se requiere la actualización y el mantenimiento quinquenal de la licencia.   Este rubro no se tenia contemplado en la vigencia anterior.</t>
  </si>
  <si>
    <t>Se requiere la renovación anual de la licencia  de office 365 - E5; que incluye Power BI,  con el fin de generar información económica. Este rubro presenta no presenta incremento. Las compras del FNFP están enmarcadas dentro de los lineamientos del procedimiento interno FNFP-P-GA-05 Contratación de Bienes y Servicios.</t>
  </si>
  <si>
    <t>Se requiere la compra de licencia de 4 antivirus para los equipos del área. Las compras del FNFP estan enmarcadas dentro de los lineamientos del procedimiento interno FNFP-P-GA-05 Contratacion de Bienes y Servicios.  Se presenta un incremento del 74%  el cual corresponde a una tasa de depreciación del peso frente al dólar (proyectada en $6,000).</t>
  </si>
  <si>
    <t>Licencia anual Legis Comex</t>
  </si>
  <si>
    <t xml:space="preserve">Se requiere la compra de una licencia anual de la plataforma Legis Comex con el fin de tener acceso a diferentes herramientas de inteligencia de negocios y estadísticas de comercio que le permitirán al área robustecer su funcionamiento. </t>
  </si>
  <si>
    <t>Se requiere compra de Cuentas Gmail corporativa por las siguientes ventajas: 
* Plataforma y Servidor de Gmail, se utiliza desde cualquier parte entre Móviles y PC, sin perder Sincronización. 
* Capacidad de almacenamiento de 1T, en correos, eso equivale a guardar información por lo menos de 5 años. Cuando se llene, se descarga a un archivo local y No pierde Histórico. 
* Transferencia de archivos de gran capacidad. Actualmente Outlook sólo permite enviar un correo de máximo tamaño de 20 MB, y esto genera represamiento en la cuenta, se demora en ser enviado bastante tiempo. 
* Integración de Chat entre todas cuentas asociadas. 
* Calendario sincronizado en todos los dispositivos que se encuentre asociada la cuenta. 
* Correos instantáneos. 
* Soporte con Google ante cualquier emergencia. 
* Seguridad de la información. 
* Videoconferencias con Meet, asociado a la cuenta corporativa. 
* Google Forms, Formulario en la web para utilización de encuestas y medición. 
* Dominio Fedepapa 
* Google Drive corporativo: Comparte información entre las cuentas.
Las compras del FNFP están enmarcadas dentro de los lineamientos del procedimiento interno FNFP-P-GA-05 Contratación de Bienes y Servicios. El incremento corresponde a una tasa de depreciación del peso frente al dólar (proyectada en $6,000).</t>
  </si>
  <si>
    <t>Este rubro no presenta incremento, el valor solicitado satisface las necesidades de implementos de trabajo para el desarrollo de las actividades del área. Las compras del FNFP están enmarcadas dentro de los lineamientos del procedimiento interno FNFP-P-GA-05 Contratación de Bienes y Servicios.</t>
  </si>
  <si>
    <t>Se requiere realizar el mantenimiento de los equipos del área de esta manera se solicita el kit para el área de sistemas para realizar la actividad de mantenimiento. Este rubro presenta el incremento correspondiente al IPC (9%). Las compras del FNFP están enmarcadas dentro de los lineamientos del procedimiento interno FNFP-P-GA-05 Contratación de Bienes y Servicios.</t>
  </si>
  <si>
    <t xml:space="preserve">Kit de implementos de identificación del personal </t>
  </si>
  <si>
    <t>Se requiere la compra de dos (02) chaquetas por un valor de $100.000 cada una, dos polos por valor de $40.000 pesos cada una, y dos camisas por valor de $45.000 para el Director de Programa y el Gestor del sistema de información estadístico, pues al contar con actividades en campo, se requiere contar con la identificación correspondiente al pertenecer al FNFP. Se presenta un incremento del 106% teniendo en cuenta que es la primera vez que se contempla el kit completo de identificación de personal, en vigencias anteriores se había contemplado solo la chaqueta para el profesional del área. Las compras del FNFP están enmarcadas dentro de los lineamientos del procedimiento interno FNFP-P-GA-05 Contratación de Bienes y Servicios.</t>
  </si>
  <si>
    <t xml:space="preserve">Estudio de prefactibilidad para la intervención del mercado de insumos agropecuarios a partir de la creación de una unidad estratégica en fertilizantes en zona productora de representatividad en la producción de papa. </t>
  </si>
  <si>
    <t xml:space="preserve">Se requiere la contratación de este estudio con el fin de identificar zonas estratégicas para la intervención del mercado de insumos a través de la instauración de una unidad estratégica de fertilizantes que permita intervenir en la formación de precios de venta al productor en el caso de los insumos agropecuarios con el fin de contribuir a la reducción de  la alta variabilidad en su precio. Este rubro proviene de la investigación diagnostica del mercado de insumos, por tanto no presenta variación. </t>
  </si>
  <si>
    <t>Estudio exploratorio sobre el desarrollo de estrategias y mecanismos para  la estabilización de precios en el subsector de la papa.</t>
  </si>
  <si>
    <t xml:space="preserve">Se requiere la contratación de este estudio con el fin de explorar el diseño de mecanismos encaminados a solucionar el problema latente de volatilidad en los precios en Colombia, y el impacto que tendría su implementación en el subsector papa. </t>
  </si>
  <si>
    <t xml:space="preserve">Estudio de proyección comercial, económica y financiera de mercados internacionales potenciales para la papa
y sus subproductos industriales </t>
  </si>
  <si>
    <t xml:space="preserve">Se requiere la contratación de este estudio con el fin diagnosticar las características de la demanda internacional con respecto a la compra de papa colombiana en el que se incluya: una caracterización de los consumidores externos de la mano con la identificación de los países que evidencian mayor consumo potencial del tubérculo teniendo en cuenta los aspectos relacionados con las condiciones arancelarias y no arancelarias, las certificaciones de producción exigidas, requerimientos fitosanitarios y acuerdos comerciales a los que se podría aplicar. Este estudio proviene de las necesidades identificadas en el POP y las mesas de concertación. </t>
  </si>
  <si>
    <t>Se plantea continuar con estudio de consumo continúo, con una metodología de medición mensual que arroje datos información sobre patrones y hábitos del consumo a nivel nacional. Este rubro se prevé con una variación del 15% correspondiente al IPC + 6ppc.</t>
  </si>
  <si>
    <t>Software bibliográfico</t>
  </si>
  <si>
    <t>Se requiere la implementación o adquisición de un software bibliográfico para la automatización de la información científica del observatorio, con módulos de catalogación ,inventarios ,informes, impresión de rótulos. El aumento en este rubro corresponde a una potencialización del software con el que actualmente cuenta el OCP (funciones básicas solo de consulta)Las compras del FNFP están enmarcadas dentro de los lineamientos del procedimiento interno FNFP-P-GA-05 Contratación de Bienes y Servicios.</t>
  </si>
  <si>
    <t>Adobe Suites</t>
  </si>
  <si>
    <t xml:space="preserve">Compra anual de la licencia  Suite de Adobe la cual viene con varios programas para creación y edición de contenido multimedia. El rubro no se contempló para la vigencia anterior debido a que era el primer año de operación del proyecto. </t>
  </si>
  <si>
    <t xml:space="preserve">Se requiere la compra de Antivirus para la protección y buen funcionamiento de los equipos del área.  Las compras del FNFP están enmarcadas dentro de los lineamientos del procedimiento interno FNFP-P-GA-05 Contratación de Bienes y Servicios. La vigencia anterior no se tenia contemplado este rubro debido a ser el primer año de operación del proyecto. </t>
  </si>
  <si>
    <t xml:space="preserve">Cuenta de correo plataforma GMAIL </t>
  </si>
  <si>
    <t xml:space="preserve">Este concepto presenta una variación del 220% frente al 2022, ya que incorpora la licencia premium para todos los profesionales del área, de este modo las cuentas tienen un valor cada una de 12 USD por 12 meses a una TRM proyectada de $6,000. Adicionalmente, se pretende contar con drive en la nube para la administración de correos e información, optimizando procesos. </t>
  </si>
  <si>
    <t>Trípode</t>
  </si>
  <si>
    <t xml:space="preserve">Se requiere un trípode para la estabilización de la cámara para la grabación y  trasmisión de videos live. Las compras del FNFP están enmarcadas dentro de los lineamientos del procedimiento interno FNFP-P-GA-05 Contratación de Bienes y Servicios. No se contemplaba en la vigencia anterior. </t>
  </si>
  <si>
    <t>Micrófonos de solapa</t>
  </si>
  <si>
    <t xml:space="preserve">Se requiere micrófono para la grabación y  trasmisión de sonido en los eventos de divulgación. Las compras del FNFP están enmarcadas dentro de los lineamientos del procedimiento interno FNFP-P-GA-05 Contratación de Bienes y Servicios. No se contemplaba en la vigencia anterior. </t>
  </si>
  <si>
    <t>Equipo para la transmisión live y captura de imágenes fotográficas</t>
  </si>
  <si>
    <t xml:space="preserve">Se requiere equipo para la toma de imágenes y videos en campo con una resolución tipo QHD o FHD+, una superficie útil  entre el 87% y 92%; una RAM  de mínimo 6 GB y un almacenamiento superior a 256 GB, cuya cámara tenga al menos 12 Mpx con una apertura de lente igual o superior a ƒ/1.6. No se contemplaba en la vigencia anterior. </t>
  </si>
  <si>
    <t>Dron</t>
  </si>
  <si>
    <t xml:space="preserve">Se requiere dron para la grabación de videos sobre las parcelas demostrativas de mejoramiento genético, con el fin de crear video informativos sobre la evolución del cultivo y el proyecto. Las compras del FNFP están enmarcadas dentro de los lineamientos del procedimiento interno FNFP-P-GA-05 Contratación de Bienes y Servicios. No se contemplaba en la vigencia anterior. </t>
  </si>
  <si>
    <t>Material merchandising (Gorras, Esferos, llaveros, bolsas de feria, Impresos Agendas y Calendarios)</t>
  </si>
  <si>
    <t>Se busca implementar acciones de mercadeo concretas en donde la divulgación en campo se haga con material de contacto, con el fin de continuar con el proceso de divulgación y entregar un mensaje mucho más tangible de recordación del FNFP. Durante la vigencia anterior se tenian contemplados dos rubros "Merchandising Recaudo" y "Merchandising Técnico"; por tanto se propone la unificación en un mismo rubro comtemplando en cada uno un incremento del 9%.</t>
  </si>
  <si>
    <t xml:space="preserve">Plan de medios regional </t>
  </si>
  <si>
    <t>Implementar un plan de medios de 12 meses en los municipios y regiones productoras, implica el desarrollo de cuñas que permitan comunicar y hacer una divulgación en estos espacios, por ello es clave incluir esta acción en el proyecto en general. Se contempla intensificar las acciones del plan de medio en las regiones productoras por lo que se utiliza como base el valor del ultimo referente contratado por el FNFP.</t>
  </si>
  <si>
    <t xml:space="preserve">Pauta y acciones digitales </t>
  </si>
  <si>
    <t>Servicios</t>
  </si>
  <si>
    <t xml:space="preserve">La pauta digital se contempló para hacer acciones de sostenimiento trimestral en las redes sociales y en el posicionamiento de los proyectos a través del Observatorio Colombiano de la Papa. El incremento corresponde a los desarrollo de página web que se tendrán que contratar entre los meses de mayo y agosto. </t>
  </si>
  <si>
    <t>Plataforma de divulgación SMS y WS</t>
  </si>
  <si>
    <t>El envío de SMS y WS masivos, se piensa con el fin de tener una comunicación eficiente en tiempo real y automatizar la comunicación con los públicos a los que queremos llegar.  El rubro se incrementa de acuerdo al IPC proyectado (9%), contemplando un además una ampliación en el mes de operación que hace que el incremento total se fije en 18,08%.</t>
  </si>
  <si>
    <t>Plataforma mailing</t>
  </si>
  <si>
    <t>Se incluye este ítem dentro de la estrategia digital con el fin de tener una comunicación constante con los públicos a impactar, para esta vigencia se contempla un robustecimiento de la comunicación vía mailling en una plataforma que permite dirigir los mensajes a los usuarios mediante la creación de campañas de marketing personalizadas. Presenta un incremento del 76%.</t>
  </si>
  <si>
    <t>Exhibición plazas, pendones, afiches externos, habladores, plegables, etc.</t>
  </si>
  <si>
    <t>Esta acción busca impactar a un segmento especializado de compra y venta de papa con el fin de llegar con el mensaje de recaudo y gestión técnica, a un nicho especifico, dicha acción comprende el alquiler de algunos espacios para aumentar el nivel de reconocimiento de FNFP. El rubro se reduce en 60% debido a que la mayoría del material de la divulgación fue elaborado en la vigencia anterior.</t>
  </si>
  <si>
    <t>Eventos de divulgación</t>
  </si>
  <si>
    <t>Eventos</t>
  </si>
  <si>
    <t>Promover un plan de divulgación dentro del FNFP que permita transmitir los resultados de los proyectos y la naturaleza de la cuota de fomento. El rubro se reduce en 21,88% debido a que se prevé la conformación de economías de escala que lleven a que el costo unitario se fije por debajo del valor de referencia para la vigencia anterior.</t>
  </si>
  <si>
    <t>Material apoyo divulgación</t>
  </si>
  <si>
    <t xml:space="preserve">Para permitir un posicionamiento de marca se considera que en la actividad se distribuya material de divulgación a los distintos asistentes que interactúen a través de las actividades digitales en el stand. No se contemplaba en la vigencia anterior. </t>
  </si>
  <si>
    <t>Espacio Corferias</t>
  </si>
  <si>
    <t>Mts 2.</t>
  </si>
  <si>
    <t xml:space="preserve">Se requiere adquirir espacio en Corferias para realizar el montaje del stand y desarrollar la actividad, de este modo el espacio cuenta con un área de 72m² en el pabellón 6 segundo piso. No se contemplaba en la vigencia anterior. </t>
  </si>
  <si>
    <t>Mobiliario y logística feria</t>
  </si>
  <si>
    <t>Feria</t>
  </si>
  <si>
    <t xml:space="preserve">Se requiere contratar el montaje del stand correspondiente a la participación del FNFP en AGROEXPO. No se contemplaba en la vigencia anterior. </t>
  </si>
  <si>
    <t>Boletería y credenciales</t>
  </si>
  <si>
    <t>Boletería</t>
  </si>
  <si>
    <t xml:space="preserve">Se considera necesario la compra de boletería y credenciales para el equipo del FNFP y empresa contratante para realizar los servicios de montaje y servicios durante la feria, de igual manera se tiene contemplado la compra de boletería física ya que debido a la naturaleza de la gran cantidad de productores o comercializadores no usan la invitación enviada por código QR y se ve necesario comprar boletería física para el ingreso a la feria. No se contemplaba en la vigencia anterior. </t>
  </si>
  <si>
    <t>Se requiere el pago anual de la póliza de seguro a todos los activos fijos de este proyecto y del FNFP, para esta vigencia se contempla la adquisición adicional de un seguro para el equipo para la transmisión live y captura de imágenes fotográficas el cual se estima en $700,000.</t>
  </si>
  <si>
    <t xml:space="preserve">Se requiere la compra del licenciamiento del equipo de cómputo del Profesional Administrativo y del Coordinador postcosecha. Las compras del FNFP están enmarcadas dentro de los lineamientos del procedimiento interno FNFP-P-GA-05 Contratación de Bienes y Servicios. </t>
  </si>
  <si>
    <t>Licencia Windows</t>
  </si>
  <si>
    <t xml:space="preserve">Se requiere la compra del licenciamiento del equipo de cómputo del Profesional Administrativo y del Coordinador postcosecha. Este rubro no se tenia contemplado en la vigencia anterior.
Las compras del FNFP están enmarcadas dentro de los lineamientos del procedimiento interno FNFP-P-GA-05 Contratación de Bienes y Servicios. </t>
  </si>
  <si>
    <t>Se requiere la compra de cinco (5) licencias de Antivirus para la protección y buen funcionamiento de los equipos de cada integrante, se presenta un incremento del 178% teniendo en cuenta los 2 nuevos cargos del área. Las compras del FNFP están enmarcadas dentro de los lineamientos del procedimiento interno FNFP-P-GA-05 Contratación de Bienes y Servicios.</t>
  </si>
  <si>
    <t>Se requiere compra de Cuentas Gmail corporativa para cada integrante del equipo por las siguientes ventajas: 
- Plataforma y Servidor de Gmail, se utiliza desde cualquier parte entre Móviles y PC, sin perder Sincronización. 
- Capacidad de almacenamiento de 30 GB, en correos, eso equivale a guardar información por lo menos de 5 años. Cuando se llene, se descarga a un archivo local y No pierde Histórico. 
- Transferencia de archivos de gran capacidad. Actualmente Outlook sólo permite enviar un correo de máximo tamaño de 20 MB, y esto genera represamiento en la cuenta, se demora en ser enviado bastante tiempo. 
- Integración de Chat entre todas cuentas asociadas. 
- Calendario sincronizado en todos los dispositivos que se encuentre asociada la cuenta. 
- Correos instantáneos. 
- Soporte con Google ante cualquier emergencia. 
- Seguridad de la información. 
- Videoconferencias con Meet, asociado a la cuenta corporativa. 
- Google Forms, Formulario en la web para utilización de encuestas y medición. 
- Dominio Fedepapa 
- Google Drive corporativo: Comparte información entre las cuentas.
Se prevé este monto teniendo en cuenta el valor de mercado para la fecha de US$6 mensuales por cuenta de Gmail y un incremento por IPC del 9%.</t>
  </si>
  <si>
    <t>Videobeam</t>
  </si>
  <si>
    <t>Se hace necesaria la compra de un (1) videobeam teniendo en cuenta que las sesiones se realizan con herramientas ofimáticas y que estas se ejecutan en diferentes sitios sin que estos últimos cuenten con las mismas. Este rubro no se tenía contemplado en la vigencia anterior. Las compras del FNFP están enmarcadas dentro de los lineamientos del procedimiento interno FNFP-P-GA-05 Contratación de Bienes y Servicios.</t>
  </si>
  <si>
    <t xml:space="preserve">Se hace necesaria la compra de dos (2) computadores para el personal nuevo es decir 1 para el profesional administrativo y 1 para el coordinador postcosecha. Las características principales de los equipos son:
* Equipo corporativo de 14” o 15”, resistente para trasladar
* Procesador Intel Core i5 o con características similares
* Disco duro de 500 GB o 1TB de Almacenamiento en estado Sólido
* Memoria RAM de 8 o 12 Gb Optane
* Durabilidad en la carga de Batería
Este rubro no se tenía contemplado en la vigencia anterior, por lo que tiene una variación del 100%. </t>
  </si>
  <si>
    <t>Se requiere la compra de 2 equipo móvil con línea empresarial para 2 integrantes nuevos del proyecto, el costo del equipo contempla características mínimas de:
• Pantalla de 6,9” o superior
• Sistema operativo Android 10 o Superior
• Memoria RAM de 6 Gb o Superior
• Almacenamiento de 128 GB o Superior 
• Batería de 4000 mAh o Superior
• Cobertura 4.5G Actualizada
Estas características cubren el rendimiento de las aplicaciones, carga de archivos, almacenamiento y demás, brindando a los usuarios que su operación no se vea afectada y siempre contar con disponibilidad y contacto constante tanto con el fondo, la federación y el cliente externo. Las compras del FNFP están enmarcadas dentro de los lineamientos del procedimiento interno FNFP-P-GA-05 Contratación de Bienes y Servicios.</t>
  </si>
  <si>
    <t>Se requiere la compra de dos escritorios y dos sillas para el profesional administrativo y el coordinador de postcosecha con el fin de realizar las actividades en oficina. Este rubro no se tenía contemplado en la vigencia anterior.</t>
  </si>
  <si>
    <t>Se requiere la compra de papelería del proyecto por valor de $150.000 mensuales durante 12 meses. Las compras del FNFP están enmarcadas dentro de los lineamientos del procedimiento interno FNFP-P-GA-05 Contratación de Bienes y Servicios.</t>
  </si>
  <si>
    <t xml:space="preserve">Se requiere un kit de limpieza de equipo para cuatro computadores. Se considera un incremento del 9% del IPC. </t>
  </si>
  <si>
    <t>Mantenimiento de equipos de computo e impresora con repuestos.</t>
  </si>
  <si>
    <t>Se requiere el mantenimiento y/o compra de repuestos para los equipos de cómputo, así como para la impresora general. Se presenta un incremento del 11% debido a que dos (2) de los equipos actuales están presentando fallas y uno de estos necesita cambio de disco duro, así como por IPC proyectado del 9%.</t>
  </si>
  <si>
    <t>Refrigerios para sesiones de fortalecimiento</t>
  </si>
  <si>
    <t>Sesiones con refrigerio</t>
  </si>
  <si>
    <t>Se requiere refrigerios para las sesiones de fortalecimiento en cada una de las organizaciones formales y grupos no formalizados. Se contempla un rubro de $50.000 por sesión. Este rubro tiene un incremento del 100% ya que no se tenía contemplado en la vigencia 2022.</t>
  </si>
  <si>
    <t>Material de apoyo a la comercialización para organizaciones</t>
  </si>
  <si>
    <t xml:space="preserve">Kits publicitarios </t>
  </si>
  <si>
    <t>Se requiere la compra de material publicitario físico y digital para las veinte (20) organizaciones que realizarán el proceso de fortalecimiento empresarial por parte del FNFP. Se tiene un incremento del 45,33% teniendo en cuenta un 9% de incremento del IPC para el año 2023 y la ampliación de material para cinco organizaciones más para un total de veinte (20) organizaciones con material publicitario.</t>
  </si>
  <si>
    <t>Material formativo para organizaciones</t>
  </si>
  <si>
    <t>Paquetes de material de trabajo</t>
  </si>
  <si>
    <t>Se requiere la impresión de material formativo para las organizaciones con diferentes paquetes de material de trabajo en el fortalecimiento empresarial. Se presenta un incremento frente a la vigencia del año 2022 del 50% teniendo en cuenta un incremento del IPC de 9% y una mayor cantidad de material por la ampliación de beneficiarios del proyecto, contando veinticinco (25) paquetes de material de trabajo por organización, y habiendo veinte (20) organizaciones, se contempla un total de quinientos (500) paquetes de material de trabajo.</t>
  </si>
  <si>
    <t>Chaquetas</t>
  </si>
  <si>
    <t>Se requiere la compra de 5 chaquetas como distintivo de identificación en campo para el equipo de trabajo. Se presenta un incremento del 82% teniendo en cuenta dos factores uno, el incremento del 9% correspondiente al IPC proyectado y al costo de dos chaquetas mas para los profesionales nuevos.</t>
  </si>
  <si>
    <t>Se requiere el pago anual de la póliza de seguro a todos los activos fijos de este proyecto y del FNFP en general, se presenta un incremento del 9% teniendo en cuenta el incremento del IPC para el año 2023.</t>
  </si>
  <si>
    <t>Investigación y desarrollo de subproductos agroindustriales.</t>
  </si>
  <si>
    <t>Investigación</t>
  </si>
  <si>
    <t xml:space="preserve">Se requiere llevar a cabo la investigación en torno a la evaluación de procesos de conservación y transformación de la papa en productos innovadores con valor agregado, a partir de la celebración de un convenio interinstitucional con un centro de conocimiento, presenta un incremento del 100%, este rubro no se tenia contemplado en la vigencia anterior. </t>
  </si>
  <si>
    <t>Sillas</t>
  </si>
  <si>
    <t>Persona/año</t>
  </si>
  <si>
    <t>Se requiere la compra de los elementos de muebles y equipo de oficina requeridos para la puesta en marcha y ejecución de las actividades y objetivos planteados.</t>
  </si>
  <si>
    <t>Puestos de trabajo</t>
  </si>
  <si>
    <t>Computador Escritorio</t>
  </si>
  <si>
    <t>Portátil</t>
  </si>
  <si>
    <t>Combo Teclado/mouse</t>
  </si>
  <si>
    <t>Diademas</t>
  </si>
  <si>
    <t>Licencia Office Vitalicia</t>
  </si>
  <si>
    <t>Con la propuesta de incluir una persona nueva se debe hacer la compra de una licencia exclusiva para el desarrollo de su trabajo. Las compras del FNFP están enmarcadas dentro de los lineamientos del procedimiento interno FNFP-P-GA-05 Contratación de Bienes y Servicios.</t>
  </si>
  <si>
    <t>Se requiere la compra de Antivirus para la protección y buen funcionamiento del nuevo equipo de cómputo. Las compras del FNFP están enmarcadas dentro de los lineamientos del procedimiento interno FNFP-P-GA-05 Contratación de Bienes y Servicios.</t>
  </si>
  <si>
    <t>Equipo/mes</t>
  </si>
  <si>
    <t>Se requiere contemplar la compra de materiales e insumos de papelería para la ejecución de las actividades y objetivos planteados.</t>
  </si>
  <si>
    <t>Material de divulgación y promocional</t>
  </si>
  <si>
    <t>Se requiere adquirir los insumos necesarios para la realización de 1.000 material de divulgación y promocional</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</si>
</sst>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 &quot;€&quot;_-;\-* #,##0.00\ &quot;€&quot;_-;_-* &quot;-&quot;??\ &quot;€&quot;_-;_-@_-"/>
    <numFmt numFmtId="166" formatCode="_-* #,##0.00\ _€_-;\-* #,##0.00\ _€_-;_-* &quot;-&quot;??\ _€_-;_-@_-"/>
    <numFmt numFmtId="167" formatCode="_(&quot;$&quot;\ * #,##0.00_);_(&quot;$&quot;\ * \(#,##0.00\);_(&quot;$&quot;\ * &quot;-&quot;??_);_(@_)"/>
    <numFmt numFmtId="168" formatCode="_ * #,##0.00_ ;_ * \-#,##0.00_ ;_ * &quot;-&quot;??_ ;_ @_ "/>
    <numFmt numFmtId="169" formatCode="_-&quot;$&quot;* #,##0_-;\-&quot;$&quot;* #,##0_-;_-&quot;$&quot;* &quot;-&quot;??_-;_-@_-"/>
    <numFmt numFmtId="170" formatCode="_ * #,##0_ ;_ * \-#,##0_ ;_ * &quot;-&quot;??_ ;_ @_ "/>
    <numFmt numFmtId="171" formatCode="[$$-240A]#,##0"/>
    <numFmt numFmtId="172" formatCode="_-* #,##0\ _€_-;\-* #,##0\ _€_-;_-* &quot;-&quot;??\ _€_-;_-@_-"/>
    <numFmt numFmtId="173" formatCode="_(* #,##0.00_);_(* \(#,##0.00\);_(* &quot;-&quot;??_);_(@_)"/>
    <numFmt numFmtId="174" formatCode="#,##0\ _€"/>
    <numFmt numFmtId="175" formatCode="[$$-240A]#,##0;\-[$$-240A]#,##0"/>
    <numFmt numFmtId="176" formatCode="_-* #,##0.00_-;\-* #,##0.00_-;_-* &quot;-&quot;_-;_-@_-"/>
    <numFmt numFmtId="177" formatCode="_-&quot;$&quot;* #,##0.0_-;\-&quot;$&quot;* #,##0.0_-;_-&quot;$&quot;* &quot;-&quot;??_-;_-@_-"/>
  </numFmts>
  <fonts count="59">
    <font>
      <sz val="11"/>
      <color theme="1"/>
      <name val="Calibri"/>
      <family val="2"/>
    </font>
    <font>
      <sz val="11"/>
      <color indexed="8"/>
      <name val="Calibri"/>
      <family val="2"/>
    </font>
    <font>
      <sz val="10"/>
      <name val="Arial"/>
      <family val="2"/>
    </font>
    <font>
      <sz val="11"/>
      <color indexed="8"/>
      <name val="Arial"/>
      <family val="2"/>
    </font>
    <font>
      <b/>
      <sz val="12"/>
      <name val="Arial"/>
      <family val="2"/>
    </font>
    <font>
      <sz val="12"/>
      <name val="Arial"/>
      <family val="2"/>
    </font>
    <font>
      <sz val="12"/>
      <color indexed="8"/>
      <name val="Arial"/>
      <family val="2"/>
    </font>
    <font>
      <b/>
      <sz val="12"/>
      <color indexed="8"/>
      <name val="Arial"/>
      <family val="2"/>
    </font>
    <font>
      <b/>
      <sz val="16"/>
      <color indexed="8"/>
      <name val="Arial"/>
      <family val="2"/>
    </font>
    <font>
      <b/>
      <sz val="12"/>
      <name val="Arial Narrow"/>
      <family val="2"/>
    </font>
    <font>
      <sz val="12"/>
      <name val="Arial Narrow"/>
      <family val="2"/>
    </font>
    <font>
      <b/>
      <sz val="11"/>
      <color indexed="8"/>
      <name val="Arial"/>
      <family val="2"/>
    </font>
    <font>
      <sz val="12"/>
      <color indexed="10"/>
      <name val="Arial Narrow"/>
      <family val="2"/>
    </font>
    <font>
      <b/>
      <sz val="14"/>
      <color indexed="8"/>
      <name val="Arial"/>
      <family val="2"/>
    </font>
    <font>
      <sz val="10"/>
      <name val="MS Sans Serif"/>
      <family val="2"/>
    </font>
    <font>
      <b/>
      <sz val="14"/>
      <color indexed="9"/>
      <name val="Arial"/>
      <family val="2"/>
    </font>
    <font>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b/>
      <sz val="11"/>
      <color theme="1"/>
      <name val="Arial"/>
      <family val="2"/>
    </font>
    <font>
      <sz val="12"/>
      <color rgb="FFFF0000"/>
      <name val="Arial Narrow"/>
      <family val="2"/>
    </font>
    <font>
      <b/>
      <sz val="12"/>
      <color theme="1"/>
      <name val="Arial"/>
      <family val="2"/>
    </font>
    <font>
      <sz val="12"/>
      <color rgb="FF000000"/>
      <name val="Arial"/>
      <family val="2"/>
    </font>
    <font>
      <sz val="11"/>
      <color theme="1"/>
      <name val="Arial"/>
      <family val="2"/>
    </font>
    <font>
      <b/>
      <sz val="14"/>
      <color theme="0"/>
      <name val="Arial"/>
      <family val="2"/>
    </font>
    <font>
      <b/>
      <sz val="16"/>
      <color theme="1"/>
      <name val="Arial"/>
      <family val="2"/>
    </font>
    <font>
      <b/>
      <sz val="14"/>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0"/>
        <bgColor indexed="64"/>
      </patternFill>
    </fill>
    <fill>
      <patternFill patternType="solid">
        <fgColor theme="8" tint="-0.4999699890613556"/>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medium"/>
      <bottom style="hair"/>
    </border>
    <border>
      <left style="hair"/>
      <right style="medium"/>
      <top style="medium"/>
      <bottom style="hair"/>
    </border>
    <border>
      <left style="medium"/>
      <right style="medium"/>
      <top style="medium"/>
      <bottom style="hair"/>
    </border>
    <border>
      <left style="hair"/>
      <right style="hair"/>
      <top style="hair"/>
      <bottom style="medium"/>
    </border>
    <border>
      <left style="hair"/>
      <right style="medium"/>
      <top style="hair"/>
      <bottom style="medium"/>
    </border>
    <border>
      <left style="medium"/>
      <right style="medium"/>
      <top style="hair"/>
      <bottom style="medium"/>
    </border>
    <border>
      <left style="medium"/>
      <right style="hair"/>
      <top/>
      <bottom style="hair"/>
    </border>
    <border>
      <left style="hair"/>
      <right style="hair"/>
      <top/>
      <bottom style="hair"/>
    </border>
    <border>
      <left style="hair"/>
      <right style="medium"/>
      <top/>
      <bottom style="hair"/>
    </border>
    <border>
      <left style="medium"/>
      <right style="medium"/>
      <top/>
      <bottom style="hair"/>
    </border>
    <border>
      <left style="medium"/>
      <right style="hair"/>
      <top style="hair"/>
      <bottom style="hair"/>
    </border>
    <border>
      <left style="hair"/>
      <right style="hair"/>
      <top style="hair"/>
      <bottom style="hair"/>
    </border>
    <border>
      <left style="hair"/>
      <right style="medium"/>
      <top style="hair"/>
      <bottom style="hair"/>
    </border>
    <border>
      <left/>
      <right style="medium"/>
      <top style="hair"/>
      <bottom style="hair"/>
    </border>
    <border>
      <left style="medium"/>
      <right style="medium"/>
      <top style="hair"/>
      <bottom style="hair"/>
    </border>
    <border>
      <left style="medium"/>
      <right style="medium"/>
      <top style="hair"/>
      <bottom/>
    </border>
    <border>
      <left style="medium"/>
      <right style="hair"/>
      <top style="hair"/>
      <bottom/>
    </border>
    <border>
      <left style="hair"/>
      <right style="hair"/>
      <top style="hair"/>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hair"/>
      <top style="medium"/>
      <bottom style="hair"/>
    </border>
    <border>
      <left style="medium"/>
      <right style="hair"/>
      <top style="hair"/>
      <bottom style="medium"/>
    </border>
    <border>
      <left style="thin"/>
      <right style="thin"/>
      <top style="thin"/>
      <bottom style="thin"/>
    </border>
    <border>
      <left style="thin"/>
      <right/>
      <top style="medium"/>
      <bottom style="medium"/>
    </border>
    <border>
      <left style="medium"/>
      <right style="medium"/>
      <top/>
      <bottom/>
    </border>
    <border>
      <left style="medium"/>
      <right style="thin"/>
      <top style="thin"/>
      <bottom/>
    </border>
    <border>
      <left style="medium"/>
      <right style="thin"/>
      <top style="thin"/>
      <bottom style="thin"/>
    </border>
    <border>
      <left style="thin"/>
      <right style="thin"/>
      <top/>
      <bottom style="medium"/>
    </border>
    <border>
      <left style="thin"/>
      <right style="medium"/>
      <top/>
      <bottom style="medium"/>
    </border>
    <border>
      <left style="thin"/>
      <right style="thin"/>
      <top style="medium"/>
      <bottom style="medium"/>
    </border>
    <border>
      <left style="medium"/>
      <right style="thin"/>
      <top/>
      <bottom style="medium"/>
    </border>
    <border>
      <left style="thin"/>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medium"/>
    </border>
    <border>
      <left/>
      <right style="thin"/>
      <top style="medium"/>
      <bottom/>
    </border>
    <border>
      <left style="thin"/>
      <right style="thin"/>
      <top/>
      <bottom style="thin"/>
    </border>
    <border>
      <left style="thin"/>
      <right style="medium"/>
      <top/>
      <bottom style="thin"/>
    </border>
    <border>
      <left/>
      <right style="medium"/>
      <top style="thin"/>
      <bottom style="thin"/>
    </border>
    <border>
      <left style="thin"/>
      <right/>
      <top style="thin"/>
      <bottom style="thin"/>
    </border>
    <border>
      <left style="thin"/>
      <right/>
      <top/>
      <bottom style="thin"/>
    </border>
    <border>
      <left style="medium"/>
      <right style="thin"/>
      <top/>
      <bottom style="thin"/>
    </border>
    <border>
      <left/>
      <right style="medium"/>
      <top/>
      <bottom style="thin"/>
    </border>
    <border>
      <left style="thin"/>
      <right/>
      <top style="medium"/>
      <bottom/>
    </border>
    <border>
      <left/>
      <right style="medium"/>
      <top style="medium"/>
      <bottom/>
    </border>
    <border>
      <left style="thin"/>
      <right style="thin"/>
      <top/>
      <bottom/>
    </border>
    <border>
      <left style="thin"/>
      <right/>
      <top style="thin"/>
      <bottom/>
    </border>
    <border>
      <left/>
      <right style="medium"/>
      <top style="thin"/>
      <bottom/>
    </border>
    <border>
      <left style="medium"/>
      <right style="thin"/>
      <top style="medium"/>
      <bottom style="thin"/>
    </border>
    <border>
      <left style="thin"/>
      <right style="medium"/>
      <top style="thin"/>
      <bottom style="thin"/>
    </border>
    <border>
      <left style="thin"/>
      <right style="medium"/>
      <top style="thin"/>
      <bottom/>
    </border>
    <border>
      <left style="thin"/>
      <right style="medium"/>
      <top style="medium"/>
      <bottom style="medium"/>
    </border>
    <border>
      <left/>
      <right style="medium"/>
      <top/>
      <bottom/>
    </border>
    <border>
      <left style="medium"/>
      <right/>
      <top style="medium"/>
      <bottom style="medium"/>
    </border>
    <border>
      <left/>
      <right/>
      <top style="medium"/>
      <bottom style="medium"/>
    </border>
    <border>
      <left style="medium"/>
      <right style="thin"/>
      <top style="thin"/>
      <bottom style="medium"/>
    </border>
    <border>
      <left style="medium"/>
      <right style="hair"/>
      <top style="medium"/>
      <bottom/>
    </border>
    <border>
      <left style="medium"/>
      <right style="hair"/>
      <top/>
      <bottom style="medium"/>
    </border>
    <border>
      <left style="thin"/>
      <right/>
      <top/>
      <bottom/>
    </border>
  </borders>
  <cellStyleXfs count="5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7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0"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306">
    <xf numFmtId="0" fontId="0" fillId="0" borderId="0" xfId="0" applyFont="1" applyAlignment="1">
      <alignment/>
    </xf>
    <xf numFmtId="166" fontId="50" fillId="0" borderId="0" xfId="47" applyFont="1" applyAlignment="1">
      <alignment/>
    </xf>
    <xf numFmtId="172" fontId="50" fillId="0" borderId="0" xfId="47" applyNumberFormat="1" applyFont="1" applyAlignment="1">
      <alignment/>
    </xf>
    <xf numFmtId="172" fontId="10" fillId="0" borderId="0" xfId="47" applyNumberFormat="1" applyFont="1" applyAlignment="1">
      <alignment/>
    </xf>
    <xf numFmtId="0" fontId="10" fillId="0" borderId="0" xfId="504" applyFont="1">
      <alignment/>
      <protection/>
    </xf>
    <xf numFmtId="0" fontId="9" fillId="0" borderId="0" xfId="504" applyFont="1" applyBorder="1" applyAlignment="1">
      <alignment horizontal="center"/>
      <protection/>
    </xf>
    <xf numFmtId="172" fontId="9" fillId="0" borderId="0" xfId="47" applyNumberFormat="1" applyFont="1" applyBorder="1" applyAlignment="1">
      <alignment horizontal="center"/>
    </xf>
    <xf numFmtId="172" fontId="9" fillId="0" borderId="10" xfId="47" applyNumberFormat="1" applyFont="1" applyFill="1" applyBorder="1" applyAlignment="1">
      <alignment horizontal="center" vertical="center"/>
    </xf>
    <xf numFmtId="172" fontId="9" fillId="0" borderId="11" xfId="47" applyNumberFormat="1" applyFont="1" applyFill="1" applyBorder="1" applyAlignment="1">
      <alignment horizontal="center" vertical="center"/>
    </xf>
    <xf numFmtId="10" fontId="9" fillId="0" borderId="12" xfId="513" applyNumberFormat="1" applyFont="1" applyFill="1" applyBorder="1" applyAlignment="1">
      <alignment horizontal="center" vertical="center"/>
    </xf>
    <xf numFmtId="172" fontId="9" fillId="0" borderId="13" xfId="47" applyNumberFormat="1" applyFont="1" applyFill="1" applyBorder="1" applyAlignment="1">
      <alignment horizontal="center" vertical="center" wrapText="1"/>
    </xf>
    <xf numFmtId="172" fontId="9" fillId="0" borderId="13" xfId="47" applyNumberFormat="1" applyFont="1" applyFill="1" applyBorder="1" applyAlignment="1">
      <alignment horizontal="center" vertical="center"/>
    </xf>
    <xf numFmtId="172" fontId="9" fillId="0" borderId="14" xfId="47" applyNumberFormat="1" applyFont="1" applyFill="1" applyBorder="1" applyAlignment="1">
      <alignment horizontal="center" vertical="center"/>
    </xf>
    <xf numFmtId="10" fontId="9" fillId="0" borderId="15" xfId="513" applyNumberFormat="1" applyFont="1" applyFill="1" applyBorder="1" applyAlignment="1">
      <alignment horizontal="center" vertical="center"/>
    </xf>
    <xf numFmtId="0" fontId="9" fillId="33" borderId="16" xfId="504" applyFont="1" applyFill="1" applyBorder="1" applyAlignment="1">
      <alignment/>
      <protection/>
    </xf>
    <xf numFmtId="172" fontId="9" fillId="33" borderId="17" xfId="47" applyNumberFormat="1" applyFont="1" applyFill="1" applyBorder="1" applyAlignment="1">
      <alignment/>
    </xf>
    <xf numFmtId="172" fontId="9" fillId="33" borderId="18" xfId="47" applyNumberFormat="1" applyFont="1" applyFill="1" applyBorder="1" applyAlignment="1">
      <alignment/>
    </xf>
    <xf numFmtId="172" fontId="9" fillId="33" borderId="19" xfId="47" applyNumberFormat="1" applyFont="1" applyFill="1" applyBorder="1" applyAlignment="1">
      <alignment/>
    </xf>
    <xf numFmtId="0" fontId="10" fillId="0" borderId="20" xfId="504" applyFont="1" applyBorder="1" applyAlignment="1">
      <alignment horizontal="left" indent="1"/>
      <protection/>
    </xf>
    <xf numFmtId="172" fontId="10" fillId="34" borderId="21" xfId="47" applyNumberFormat="1" applyFont="1" applyFill="1" applyBorder="1" applyAlignment="1">
      <alignment/>
    </xf>
    <xf numFmtId="172" fontId="10" fillId="0" borderId="22" xfId="47" applyNumberFormat="1" applyFont="1" applyBorder="1" applyAlignment="1">
      <alignment/>
    </xf>
    <xf numFmtId="172" fontId="10" fillId="0" borderId="23" xfId="47" applyNumberFormat="1" applyFont="1" applyFill="1" applyBorder="1" applyAlignment="1">
      <alignment/>
    </xf>
    <xf numFmtId="172" fontId="10" fillId="0" borderId="21" xfId="47" applyNumberFormat="1" applyFont="1" applyBorder="1" applyAlignment="1">
      <alignment/>
    </xf>
    <xf numFmtId="172" fontId="10" fillId="0" borderId="24" xfId="47" applyNumberFormat="1" applyFont="1" applyBorder="1" applyAlignment="1">
      <alignment/>
    </xf>
    <xf numFmtId="0" fontId="9" fillId="33" borderId="20" xfId="504" applyFont="1" applyFill="1" applyBorder="1" applyAlignment="1">
      <alignment/>
      <protection/>
    </xf>
    <xf numFmtId="172" fontId="9" fillId="33" borderId="21" xfId="47" applyNumberFormat="1" applyFont="1" applyFill="1" applyBorder="1" applyAlignment="1">
      <alignment/>
    </xf>
    <xf numFmtId="172" fontId="9" fillId="33" borderId="22" xfId="47" applyNumberFormat="1" applyFont="1" applyFill="1" applyBorder="1" applyAlignment="1">
      <alignment/>
    </xf>
    <xf numFmtId="172" fontId="9" fillId="33" borderId="24" xfId="47" applyNumberFormat="1" applyFont="1" applyFill="1" applyBorder="1" applyAlignment="1">
      <alignment/>
    </xf>
    <xf numFmtId="0" fontId="9" fillId="33" borderId="20" xfId="504" applyFont="1" applyFill="1" applyBorder="1" applyAlignment="1">
      <alignment horizontal="centerContinuous"/>
      <protection/>
    </xf>
    <xf numFmtId="0" fontId="9" fillId="33" borderId="20" xfId="504" applyFont="1" applyFill="1" applyBorder="1" applyAlignment="1">
      <alignment horizontal="left"/>
      <protection/>
    </xf>
    <xf numFmtId="0" fontId="9" fillId="33" borderId="20" xfId="504" applyFont="1" applyFill="1" applyBorder="1" applyAlignment="1">
      <alignment horizontal="left" indent="1"/>
      <protection/>
    </xf>
    <xf numFmtId="0" fontId="10" fillId="0" borderId="20" xfId="504" applyFont="1" applyBorder="1" applyAlignment="1">
      <alignment horizontal="left" indent="2"/>
      <protection/>
    </xf>
    <xf numFmtId="172" fontId="10" fillId="0" borderId="19" xfId="47" applyNumberFormat="1" applyFont="1" applyBorder="1" applyAlignment="1">
      <alignment/>
    </xf>
    <xf numFmtId="3" fontId="10" fillId="0" borderId="20" xfId="504" applyNumberFormat="1" applyFont="1" applyFill="1" applyBorder="1" applyAlignment="1">
      <alignment horizontal="left" vertical="justify" wrapText="1" indent="2"/>
      <protection/>
    </xf>
    <xf numFmtId="172" fontId="10" fillId="0" borderId="21" xfId="47" applyNumberFormat="1" applyFont="1" applyBorder="1" applyAlignment="1">
      <alignment/>
    </xf>
    <xf numFmtId="172" fontId="10" fillId="0" borderId="25" xfId="47" applyNumberFormat="1" applyFont="1" applyBorder="1" applyAlignment="1">
      <alignment/>
    </xf>
    <xf numFmtId="172" fontId="9" fillId="33" borderId="21" xfId="47" applyNumberFormat="1" applyFont="1" applyFill="1" applyBorder="1" applyAlignment="1">
      <alignment/>
    </xf>
    <xf numFmtId="172" fontId="9" fillId="33" borderId="24" xfId="47" applyNumberFormat="1" applyFont="1" applyFill="1" applyBorder="1" applyAlignment="1">
      <alignment/>
    </xf>
    <xf numFmtId="0" fontId="10" fillId="0" borderId="26" xfId="504" applyFont="1" applyBorder="1" applyAlignment="1">
      <alignment horizontal="left" indent="2"/>
      <protection/>
    </xf>
    <xf numFmtId="172" fontId="10" fillId="34" borderId="27" xfId="47" applyNumberFormat="1" applyFont="1" applyFill="1" applyBorder="1" applyAlignment="1">
      <alignment/>
    </xf>
    <xf numFmtId="0" fontId="9" fillId="33" borderId="28" xfId="504" applyFont="1" applyFill="1" applyBorder="1" applyAlignment="1">
      <alignment horizontal="left" indent="1"/>
      <protection/>
    </xf>
    <xf numFmtId="172" fontId="9" fillId="33" borderId="29" xfId="47" applyNumberFormat="1" applyFont="1" applyFill="1" applyBorder="1" applyAlignment="1">
      <alignment/>
    </xf>
    <xf numFmtId="172" fontId="9" fillId="33" borderId="30" xfId="47" applyNumberFormat="1" applyFont="1" applyFill="1" applyBorder="1" applyAlignment="1">
      <alignment/>
    </xf>
    <xf numFmtId="172" fontId="9" fillId="33" borderId="31" xfId="47" applyNumberFormat="1" applyFont="1" applyFill="1" applyBorder="1" applyAlignment="1">
      <alignment/>
    </xf>
    <xf numFmtId="0" fontId="10" fillId="0" borderId="16" xfId="504" applyFont="1" applyBorder="1" applyAlignment="1">
      <alignment horizontal="left" indent="2"/>
      <protection/>
    </xf>
    <xf numFmtId="172" fontId="10" fillId="0" borderId="17" xfId="47" applyNumberFormat="1" applyFont="1" applyBorder="1" applyAlignment="1">
      <alignment/>
    </xf>
    <xf numFmtId="172" fontId="10" fillId="0" borderId="18" xfId="47" applyNumberFormat="1" applyFont="1" applyBorder="1" applyAlignment="1">
      <alignment/>
    </xf>
    <xf numFmtId="171" fontId="51" fillId="0" borderId="0" xfId="0" applyNumberFormat="1" applyFont="1" applyFill="1" applyBorder="1" applyAlignment="1">
      <alignment/>
    </xf>
    <xf numFmtId="172" fontId="9" fillId="33" borderId="22" xfId="47" applyNumberFormat="1" applyFont="1" applyFill="1" applyBorder="1" applyAlignment="1">
      <alignment/>
    </xf>
    <xf numFmtId="172" fontId="10" fillId="0" borderId="22" xfId="47" applyNumberFormat="1" applyFont="1" applyBorder="1" applyAlignment="1">
      <alignment/>
    </xf>
    <xf numFmtId="172" fontId="10" fillId="0" borderId="19" xfId="47" applyNumberFormat="1" applyFont="1" applyBorder="1" applyAlignment="1">
      <alignment/>
    </xf>
    <xf numFmtId="172" fontId="10" fillId="0" borderId="24" xfId="47" applyNumberFormat="1" applyFont="1" applyBorder="1" applyAlignment="1">
      <alignment/>
    </xf>
    <xf numFmtId="172" fontId="52" fillId="0" borderId="0" xfId="47" applyNumberFormat="1" applyFont="1" applyAlignment="1">
      <alignment/>
    </xf>
    <xf numFmtId="172" fontId="10" fillId="0" borderId="25" xfId="47" applyNumberFormat="1" applyFont="1" applyBorder="1" applyAlignment="1">
      <alignment/>
    </xf>
    <xf numFmtId="3" fontId="10" fillId="0" borderId="20" xfId="504" applyNumberFormat="1" applyFont="1" applyBorder="1" applyAlignment="1">
      <alignment horizontal="left" vertical="justify" wrapText="1" indent="2"/>
      <protection/>
    </xf>
    <xf numFmtId="172" fontId="10" fillId="34" borderId="21" xfId="47" applyNumberFormat="1" applyFont="1" applyFill="1" applyBorder="1" applyAlignment="1">
      <alignment/>
    </xf>
    <xf numFmtId="0" fontId="9" fillId="33" borderId="20" xfId="504" applyFont="1" applyFill="1" applyBorder="1" applyAlignment="1">
      <alignment horizontal="left" indent="2"/>
      <protection/>
    </xf>
    <xf numFmtId="0" fontId="9" fillId="33" borderId="32" xfId="504" applyFont="1" applyFill="1" applyBorder="1">
      <alignment/>
      <protection/>
    </xf>
    <xf numFmtId="172" fontId="9" fillId="33" borderId="10" xfId="47" applyNumberFormat="1" applyFont="1" applyFill="1" applyBorder="1" applyAlignment="1">
      <alignment/>
    </xf>
    <xf numFmtId="172" fontId="9" fillId="33" borderId="11" xfId="47" applyNumberFormat="1" applyFont="1" applyFill="1" applyBorder="1" applyAlignment="1">
      <alignment/>
    </xf>
    <xf numFmtId="172" fontId="9" fillId="33" borderId="12" xfId="47" applyNumberFormat="1" applyFont="1" applyFill="1" applyBorder="1" applyAlignment="1">
      <alignment/>
    </xf>
    <xf numFmtId="0" fontId="9" fillId="33" borderId="20" xfId="504" applyFont="1" applyFill="1" applyBorder="1">
      <alignment/>
      <protection/>
    </xf>
    <xf numFmtId="0" fontId="9" fillId="33" borderId="33" xfId="504" applyFont="1" applyFill="1" applyBorder="1">
      <alignment/>
      <protection/>
    </xf>
    <xf numFmtId="172" fontId="9" fillId="33" borderId="13" xfId="47" applyNumberFormat="1" applyFont="1" applyFill="1" applyBorder="1" applyAlignment="1">
      <alignment/>
    </xf>
    <xf numFmtId="172" fontId="9" fillId="33" borderId="14" xfId="47" applyNumberFormat="1" applyFont="1" applyFill="1" applyBorder="1" applyAlignment="1">
      <alignment/>
    </xf>
    <xf numFmtId="172" fontId="9" fillId="33" borderId="15" xfId="47" applyNumberFormat="1" applyFont="1" applyFill="1" applyBorder="1" applyAlignment="1">
      <alignment/>
    </xf>
    <xf numFmtId="0" fontId="9" fillId="0" borderId="0" xfId="504" applyFont="1">
      <alignment/>
      <protection/>
    </xf>
    <xf numFmtId="0" fontId="52" fillId="0" borderId="0" xfId="504" applyFont="1">
      <alignment/>
      <protection/>
    </xf>
    <xf numFmtId="172" fontId="10" fillId="0" borderId="22" xfId="47" applyNumberFormat="1" applyFont="1" applyFill="1" applyBorder="1" applyAlignment="1">
      <alignment/>
    </xf>
    <xf numFmtId="172" fontId="10" fillId="0" borderId="24" xfId="47" applyNumberFormat="1" applyFont="1" applyFill="1" applyBorder="1" applyAlignment="1">
      <alignment/>
    </xf>
    <xf numFmtId="0" fontId="50" fillId="0" borderId="0" xfId="47" applyNumberFormat="1" applyFont="1" applyAlignment="1">
      <alignment/>
    </xf>
    <xf numFmtId="172" fontId="52" fillId="0" borderId="0" xfId="504" applyNumberFormat="1" applyFont="1">
      <alignment/>
      <protection/>
    </xf>
    <xf numFmtId="0" fontId="9" fillId="0" borderId="0" xfId="504" applyFont="1" applyBorder="1" applyAlignment="1">
      <alignment horizontal="center"/>
      <protection/>
    </xf>
    <xf numFmtId="3" fontId="4" fillId="35" borderId="34" xfId="0" applyNumberFormat="1" applyFont="1" applyFill="1" applyBorder="1" applyAlignment="1">
      <alignment horizontal="center" vertical="center" wrapText="1"/>
    </xf>
    <xf numFmtId="0" fontId="53" fillId="36" borderId="35" xfId="0" applyFont="1" applyFill="1" applyBorder="1" applyAlignment="1">
      <alignment horizontal="center" vertical="center" wrapText="1"/>
    </xf>
    <xf numFmtId="10" fontId="9" fillId="33" borderId="19" xfId="513" applyNumberFormat="1" applyFont="1" applyFill="1" applyBorder="1" applyAlignment="1">
      <alignment horizontal="center"/>
    </xf>
    <xf numFmtId="10" fontId="10" fillId="0" borderId="23" xfId="513" applyNumberFormat="1" applyFont="1" applyFill="1" applyBorder="1" applyAlignment="1">
      <alignment horizontal="center"/>
    </xf>
    <xf numFmtId="10" fontId="10" fillId="0" borderId="24" xfId="513" applyNumberFormat="1" applyFont="1" applyBorder="1" applyAlignment="1">
      <alignment horizontal="center"/>
    </xf>
    <xf numFmtId="10" fontId="9" fillId="33" borderId="24" xfId="513" applyNumberFormat="1" applyFont="1" applyFill="1" applyBorder="1" applyAlignment="1">
      <alignment horizontal="center"/>
    </xf>
    <xf numFmtId="10" fontId="10" fillId="0" borderId="19" xfId="513" applyNumberFormat="1" applyFont="1" applyBorder="1" applyAlignment="1">
      <alignment horizontal="center"/>
    </xf>
    <xf numFmtId="10" fontId="10" fillId="0" borderId="25" xfId="513" applyNumberFormat="1" applyFont="1" applyBorder="1" applyAlignment="1">
      <alignment horizontal="center"/>
    </xf>
    <xf numFmtId="10" fontId="9" fillId="33" borderId="31" xfId="513" applyNumberFormat="1" applyFont="1" applyFill="1" applyBorder="1" applyAlignment="1">
      <alignment horizontal="center"/>
    </xf>
    <xf numFmtId="10" fontId="10" fillId="0" borderId="36" xfId="513" applyNumberFormat="1" applyFont="1" applyBorder="1" applyAlignment="1">
      <alignment horizontal="center"/>
    </xf>
    <xf numFmtId="10" fontId="9" fillId="33" borderId="12" xfId="513" applyNumberFormat="1" applyFont="1" applyFill="1" applyBorder="1" applyAlignment="1">
      <alignment horizontal="center"/>
    </xf>
    <xf numFmtId="10" fontId="9" fillId="33" borderId="15" xfId="513" applyNumberFormat="1" applyFont="1" applyFill="1" applyBorder="1" applyAlignment="1">
      <alignment horizontal="center"/>
    </xf>
    <xf numFmtId="10" fontId="10" fillId="0" borderId="0" xfId="513" applyNumberFormat="1" applyFont="1" applyAlignment="1">
      <alignment horizontal="center"/>
    </xf>
    <xf numFmtId="172" fontId="52" fillId="0" borderId="0" xfId="513" applyNumberFormat="1" applyFont="1" applyAlignment="1">
      <alignment horizontal="center"/>
    </xf>
    <xf numFmtId="10" fontId="52" fillId="0" borderId="0" xfId="47" applyNumberFormat="1" applyFont="1" applyAlignment="1">
      <alignment horizontal="center"/>
    </xf>
    <xf numFmtId="172" fontId="10" fillId="0" borderId="0" xfId="47" applyNumberFormat="1" applyFont="1" applyAlignment="1">
      <alignment horizontal="center"/>
    </xf>
    <xf numFmtId="172" fontId="52" fillId="0" borderId="0" xfId="47" applyNumberFormat="1" applyFont="1" applyAlignment="1">
      <alignment horizontal="center"/>
    </xf>
    <xf numFmtId="10" fontId="52" fillId="0" borderId="0" xfId="504" applyNumberFormat="1" applyFont="1" applyAlignment="1">
      <alignment horizontal="center"/>
      <protection/>
    </xf>
    <xf numFmtId="172" fontId="9" fillId="0" borderId="12" xfId="47" applyNumberFormat="1" applyFont="1" applyFill="1" applyBorder="1" applyAlignment="1">
      <alignment horizontal="center" vertical="center"/>
    </xf>
    <xf numFmtId="172" fontId="9" fillId="0" borderId="15" xfId="47" applyNumberFormat="1" applyFont="1" applyFill="1" applyBorder="1" applyAlignment="1">
      <alignment horizontal="center" vertical="center"/>
    </xf>
    <xf numFmtId="0" fontId="54" fillId="37" borderId="37" xfId="0" applyFont="1" applyFill="1" applyBorder="1" applyAlignment="1">
      <alignment horizontal="left" vertical="center" wrapText="1"/>
    </xf>
    <xf numFmtId="0" fontId="50" fillId="0" borderId="0" xfId="0" applyFont="1" applyAlignment="1">
      <alignment/>
    </xf>
    <xf numFmtId="10" fontId="50" fillId="0" borderId="0" xfId="513" applyNumberFormat="1" applyFont="1" applyAlignment="1">
      <alignment/>
    </xf>
    <xf numFmtId="0" fontId="0" fillId="0" borderId="0" xfId="0" applyAlignment="1">
      <alignment/>
    </xf>
    <xf numFmtId="0" fontId="50" fillId="0" borderId="0" xfId="0" applyFont="1" applyFill="1" applyAlignment="1">
      <alignment horizontal="justify" vertical="center" wrapText="1"/>
    </xf>
    <xf numFmtId="0" fontId="4" fillId="35" borderId="38" xfId="511" applyFont="1" applyFill="1" applyBorder="1" applyAlignment="1">
      <alignment horizontal="left" vertical="center"/>
      <protection/>
    </xf>
    <xf numFmtId="172" fontId="50" fillId="0" borderId="0" xfId="0" applyNumberFormat="1" applyFont="1" applyFill="1" applyAlignment="1">
      <alignment horizontal="justify" vertical="center" wrapText="1"/>
    </xf>
    <xf numFmtId="0" fontId="50" fillId="0" borderId="0" xfId="0" applyFont="1" applyFill="1" applyBorder="1" applyAlignment="1">
      <alignment horizontal="justify" vertical="center" wrapText="1"/>
    </xf>
    <xf numFmtId="3" fontId="50" fillId="0" borderId="0" xfId="0" applyNumberFormat="1" applyFont="1" applyFill="1" applyBorder="1" applyAlignment="1">
      <alignment horizontal="justify" vertical="center" wrapText="1"/>
    </xf>
    <xf numFmtId="10" fontId="50" fillId="0" borderId="0" xfId="513" applyNumberFormat="1" applyFont="1" applyFill="1" applyBorder="1" applyAlignment="1">
      <alignment horizontal="justify" vertical="center" wrapText="1"/>
    </xf>
    <xf numFmtId="0" fontId="50" fillId="0" borderId="0" xfId="0" applyFont="1" applyAlignment="1">
      <alignment horizontal="center" vertical="center" wrapText="1"/>
    </xf>
    <xf numFmtId="171" fontId="50" fillId="0" borderId="39" xfId="426" applyNumberFormat="1" applyFont="1" applyFill="1" applyBorder="1" applyAlignment="1">
      <alignment horizontal="center" vertical="center" wrapText="1"/>
    </xf>
    <xf numFmtId="175" fontId="50" fillId="37" borderId="40" xfId="426" applyNumberFormat="1" applyFont="1" applyFill="1" applyBorder="1" applyAlignment="1">
      <alignment horizontal="justify" vertical="center" wrapText="1"/>
    </xf>
    <xf numFmtId="41" fontId="4" fillId="36" borderId="41" xfId="49" applyFont="1" applyFill="1" applyBorder="1" applyAlignment="1">
      <alignment horizontal="center" vertical="center" wrapText="1"/>
    </xf>
    <xf numFmtId="0" fontId="50" fillId="0" borderId="42" xfId="0" applyFont="1" applyFill="1" applyBorder="1" applyAlignment="1">
      <alignment horizontal="center" vertical="center" wrapText="1"/>
    </xf>
    <xf numFmtId="0" fontId="0" fillId="0" borderId="0" xfId="0" applyAlignment="1">
      <alignment/>
    </xf>
    <xf numFmtId="0" fontId="50" fillId="0" borderId="0" xfId="0" applyFont="1" applyFill="1" applyAlignment="1">
      <alignment horizontal="justify" vertical="center" wrapText="1"/>
    </xf>
    <xf numFmtId="0" fontId="50" fillId="0" borderId="0" xfId="0" applyFont="1" applyAlignment="1">
      <alignment/>
    </xf>
    <xf numFmtId="169" fontId="50" fillId="0" borderId="0" xfId="0" applyNumberFormat="1" applyFont="1" applyAlignment="1">
      <alignment/>
    </xf>
    <xf numFmtId="169" fontId="50" fillId="0" borderId="43" xfId="421" applyNumberFormat="1" applyFont="1" applyFill="1" applyBorder="1" applyAlignment="1">
      <alignment horizontal="left" vertical="center" wrapText="1"/>
    </xf>
    <xf numFmtId="0" fontId="50" fillId="0" borderId="43" xfId="0" applyFont="1" applyFill="1" applyBorder="1" applyAlignment="1">
      <alignment horizontal="center" vertical="center" wrapText="1"/>
    </xf>
    <xf numFmtId="0" fontId="53" fillId="36" borderId="44" xfId="0" applyFont="1" applyFill="1" applyBorder="1" applyAlignment="1">
      <alignment horizontal="center" vertical="center" wrapText="1"/>
    </xf>
    <xf numFmtId="169" fontId="53" fillId="36" borderId="45" xfId="421" applyNumberFormat="1" applyFont="1" applyFill="1" applyBorder="1" applyAlignment="1">
      <alignment horizontal="center" vertical="center" wrapText="1"/>
    </xf>
    <xf numFmtId="0" fontId="53" fillId="36" borderId="45" xfId="0" applyFont="1" applyFill="1" applyBorder="1" applyAlignment="1">
      <alignment horizontal="center" vertical="center" wrapText="1"/>
    </xf>
    <xf numFmtId="169" fontId="53" fillId="36" borderId="46" xfId="421" applyNumberFormat="1" applyFont="1" applyFill="1" applyBorder="1" applyAlignment="1">
      <alignment horizontal="center" vertical="center" wrapText="1"/>
    </xf>
    <xf numFmtId="10" fontId="50" fillId="0" borderId="0" xfId="513" applyNumberFormat="1" applyFont="1" applyAlignment="1">
      <alignment/>
    </xf>
    <xf numFmtId="169" fontId="5" fillId="0" borderId="0" xfId="425" applyNumberFormat="1" applyFont="1" applyFill="1" applyBorder="1" applyAlignment="1">
      <alignment horizontal="justify" vertical="center" wrapText="1"/>
    </xf>
    <xf numFmtId="0" fontId="5" fillId="0" borderId="0" xfId="513" applyNumberFormat="1" applyFont="1" applyFill="1" applyBorder="1" applyAlignment="1">
      <alignment horizontal="right" vertical="center" wrapText="1"/>
    </xf>
    <xf numFmtId="10" fontId="5" fillId="0" borderId="0" xfId="513" applyNumberFormat="1" applyFont="1" applyFill="1" applyBorder="1" applyAlignment="1">
      <alignment horizontal="right" vertical="center" wrapText="1"/>
    </xf>
    <xf numFmtId="0" fontId="50" fillId="0" borderId="0" xfId="0" applyFont="1" applyFill="1" applyBorder="1" applyAlignment="1">
      <alignment horizontal="justify" vertical="center" wrapText="1"/>
    </xf>
    <xf numFmtId="0" fontId="4" fillId="36" borderId="47" xfId="0" applyFont="1" applyFill="1" applyBorder="1" applyAlignment="1">
      <alignment horizontal="center" vertical="center" wrapText="1"/>
    </xf>
    <xf numFmtId="3" fontId="4" fillId="36" borderId="41" xfId="0" applyNumberFormat="1" applyFont="1" applyFill="1" applyBorder="1" applyAlignment="1">
      <alignment horizontal="center" vertical="center" wrapText="1"/>
    </xf>
    <xf numFmtId="3" fontId="50" fillId="0" borderId="0" xfId="0" applyNumberFormat="1" applyFont="1" applyFill="1" applyBorder="1" applyAlignment="1">
      <alignment horizontal="justify" vertical="center" wrapText="1"/>
    </xf>
    <xf numFmtId="10" fontId="50" fillId="0" borderId="0" xfId="513" applyNumberFormat="1" applyFont="1" applyFill="1" applyBorder="1" applyAlignment="1">
      <alignment horizontal="justify" vertical="center" wrapText="1"/>
    </xf>
    <xf numFmtId="0" fontId="4" fillId="36" borderId="47" xfId="511" applyFont="1" applyFill="1" applyBorder="1" applyAlignment="1">
      <alignment horizontal="left" vertical="center"/>
      <protection/>
    </xf>
    <xf numFmtId="3" fontId="53" fillId="36" borderId="41" xfId="0" applyNumberFormat="1" applyFont="1" applyFill="1" applyBorder="1" applyAlignment="1">
      <alignment horizontal="center" vertical="center"/>
    </xf>
    <xf numFmtId="49" fontId="4" fillId="36" borderId="48" xfId="0" applyNumberFormat="1" applyFont="1" applyFill="1" applyBorder="1" applyAlignment="1">
      <alignment horizontal="center" vertical="center" wrapText="1"/>
    </xf>
    <xf numFmtId="49" fontId="53" fillId="36" borderId="48" xfId="425" applyNumberFormat="1" applyFont="1" applyFill="1" applyBorder="1" applyAlignment="1">
      <alignment horizontal="justify" vertical="center" wrapText="1"/>
    </xf>
    <xf numFmtId="0" fontId="50" fillId="0" borderId="0" xfId="0" applyFont="1" applyAlignment="1">
      <alignment horizontal="center" vertical="center" wrapText="1"/>
    </xf>
    <xf numFmtId="0" fontId="54" fillId="0" borderId="49" xfId="0" applyFont="1" applyBorder="1" applyAlignment="1">
      <alignment vertical="center" wrapText="1"/>
    </xf>
    <xf numFmtId="169" fontId="50" fillId="0" borderId="49" xfId="421" applyNumberFormat="1" applyFont="1" applyFill="1" applyBorder="1" applyAlignment="1">
      <alignment horizontal="left" vertical="center" wrapText="1"/>
    </xf>
    <xf numFmtId="0" fontId="50" fillId="0" borderId="49" xfId="0" applyFont="1" applyFill="1" applyBorder="1" applyAlignment="1">
      <alignment horizontal="center" vertical="center" wrapText="1"/>
    </xf>
    <xf numFmtId="169" fontId="50" fillId="0" borderId="49" xfId="421" applyNumberFormat="1" applyFont="1" applyFill="1" applyBorder="1" applyAlignment="1">
      <alignment horizontal="right" vertical="center" wrapText="1"/>
    </xf>
    <xf numFmtId="0" fontId="50" fillId="0" borderId="50" xfId="0" applyFont="1" applyFill="1" applyBorder="1" applyAlignment="1">
      <alignment horizontal="justify" vertical="center" wrapText="1"/>
    </xf>
    <xf numFmtId="0" fontId="54" fillId="0" borderId="43" xfId="0" applyFont="1" applyBorder="1" applyAlignment="1">
      <alignment vertical="center" wrapText="1"/>
    </xf>
    <xf numFmtId="169" fontId="50" fillId="0" borderId="43" xfId="421" applyNumberFormat="1" applyFont="1" applyFill="1" applyBorder="1" applyAlignment="1">
      <alignment horizontal="right" vertical="center" wrapText="1"/>
    </xf>
    <xf numFmtId="0" fontId="50" fillId="0" borderId="51" xfId="0" applyFont="1" applyFill="1" applyBorder="1" applyAlignment="1">
      <alignment horizontal="justify" vertical="center" wrapText="1"/>
    </xf>
    <xf numFmtId="0" fontId="50" fillId="37" borderId="39" xfId="0" applyFont="1" applyFill="1" applyBorder="1" applyAlignment="1">
      <alignment horizontal="left" vertical="center" wrapText="1"/>
    </xf>
    <xf numFmtId="3" fontId="50" fillId="0" borderId="39" xfId="425" applyNumberFormat="1" applyFont="1" applyFill="1" applyBorder="1" applyAlignment="1">
      <alignment horizontal="center" vertical="center" wrapText="1"/>
    </xf>
    <xf numFmtId="0" fontId="50" fillId="0" borderId="39" xfId="425" applyNumberFormat="1" applyFont="1" applyFill="1" applyBorder="1" applyAlignment="1">
      <alignment horizontal="center" vertical="center" wrapText="1"/>
    </xf>
    <xf numFmtId="0" fontId="54" fillId="37" borderId="43" xfId="0" applyFont="1" applyFill="1" applyBorder="1" applyAlignment="1">
      <alignment horizontal="left" vertical="center" wrapText="1"/>
    </xf>
    <xf numFmtId="174" fontId="50" fillId="37" borderId="43" xfId="425" applyNumberFormat="1" applyFont="1" applyFill="1" applyBorder="1" applyAlignment="1">
      <alignment horizontal="center" vertical="center" wrapText="1"/>
    </xf>
    <xf numFmtId="3" fontId="50" fillId="37" borderId="43" xfId="0" applyNumberFormat="1" applyFont="1" applyFill="1" applyBorder="1" applyAlignment="1">
      <alignment horizontal="center" vertical="center"/>
    </xf>
    <xf numFmtId="0" fontId="50" fillId="37" borderId="43" xfId="0" applyFont="1" applyFill="1" applyBorder="1" applyAlignment="1">
      <alignment horizontal="center" vertical="center" wrapText="1"/>
    </xf>
    <xf numFmtId="42" fontId="5" fillId="37" borderId="43" xfId="423" applyFont="1" applyFill="1" applyBorder="1" applyAlignment="1">
      <alignment horizontal="center" vertical="center" wrapText="1"/>
    </xf>
    <xf numFmtId="49" fontId="50" fillId="0" borderId="51" xfId="0" applyNumberFormat="1" applyFont="1" applyFill="1" applyBorder="1" applyAlignment="1">
      <alignment horizontal="justify" vertical="center" wrapText="1"/>
    </xf>
    <xf numFmtId="41" fontId="4" fillId="36" borderId="41" xfId="49" applyFont="1" applyFill="1" applyBorder="1" applyAlignment="1">
      <alignment vertical="center"/>
    </xf>
    <xf numFmtId="0" fontId="55" fillId="0" borderId="42" xfId="0" applyFont="1" applyBorder="1" applyAlignment="1">
      <alignment horizontal="center" vertical="center" wrapText="1"/>
    </xf>
    <xf numFmtId="0" fontId="55" fillId="0" borderId="0" xfId="0" applyFont="1" applyAlignment="1">
      <alignment vertical="center"/>
    </xf>
    <xf numFmtId="0" fontId="53" fillId="36" borderId="52" xfId="0" applyFont="1" applyFill="1" applyBorder="1" applyAlignment="1">
      <alignment horizontal="center" vertical="center" wrapText="1"/>
    </xf>
    <xf numFmtId="0" fontId="55" fillId="0" borderId="39" xfId="0" applyFont="1" applyBorder="1" applyAlignment="1">
      <alignment horizontal="center" vertical="center" wrapText="1"/>
    </xf>
    <xf numFmtId="169" fontId="5" fillId="0" borderId="39" xfId="421" applyNumberFormat="1" applyFont="1" applyFill="1" applyBorder="1" applyAlignment="1">
      <alignment horizontal="justify" vertical="center" wrapText="1"/>
    </xf>
    <xf numFmtId="0" fontId="54" fillId="37" borderId="53" xfId="0" applyFont="1" applyFill="1" applyBorder="1" applyAlignment="1">
      <alignment horizontal="left" vertical="center" wrapText="1"/>
    </xf>
    <xf numFmtId="174" fontId="50" fillId="37" borderId="53" xfId="425" applyNumberFormat="1" applyFont="1" applyFill="1" applyBorder="1" applyAlignment="1">
      <alignment horizontal="center" vertical="center" wrapText="1"/>
    </xf>
    <xf numFmtId="3" fontId="50" fillId="37" borderId="53" xfId="0" applyNumberFormat="1" applyFont="1" applyFill="1" applyBorder="1" applyAlignment="1">
      <alignment horizontal="center" vertical="center"/>
    </xf>
    <xf numFmtId="0" fontId="50" fillId="37" borderId="53" xfId="0" applyFont="1" applyFill="1" applyBorder="1" applyAlignment="1">
      <alignment horizontal="center" vertical="center" wrapText="1"/>
    </xf>
    <xf numFmtId="42" fontId="5" fillId="37" borderId="53" xfId="423" applyFont="1" applyFill="1" applyBorder="1" applyAlignment="1">
      <alignment horizontal="center" vertical="center" wrapText="1"/>
    </xf>
    <xf numFmtId="49" fontId="50" fillId="0" borderId="54" xfId="0" applyNumberFormat="1" applyFont="1" applyFill="1" applyBorder="1" applyAlignment="1">
      <alignment horizontal="justify" vertical="center" wrapText="1"/>
    </xf>
    <xf numFmtId="0" fontId="50" fillId="0" borderId="39" xfId="0" applyFont="1" applyFill="1" applyBorder="1" applyAlignment="1">
      <alignment horizontal="center" vertical="center" wrapText="1"/>
    </xf>
    <xf numFmtId="0" fontId="5" fillId="0" borderId="39" xfId="0" applyFont="1" applyBorder="1" applyAlignment="1">
      <alignment horizontal="left" vertical="center" wrapText="1"/>
    </xf>
    <xf numFmtId="169" fontId="50" fillId="0" borderId="39" xfId="421" applyNumberFormat="1" applyFont="1" applyFill="1" applyBorder="1" applyAlignment="1">
      <alignment horizontal="left" vertical="center" wrapText="1"/>
    </xf>
    <xf numFmtId="3" fontId="50" fillId="0" borderId="39" xfId="0" applyNumberFormat="1" applyFont="1" applyFill="1" applyBorder="1" applyAlignment="1">
      <alignment horizontal="center" vertical="center" wrapText="1"/>
    </xf>
    <xf numFmtId="0" fontId="50" fillId="37" borderId="40" xfId="0" applyFont="1" applyFill="1" applyBorder="1" applyAlignment="1">
      <alignment horizontal="justify" vertical="top" wrapText="1"/>
    </xf>
    <xf numFmtId="172" fontId="10" fillId="0" borderId="19" xfId="47" applyNumberFormat="1" applyFont="1" applyFill="1" applyBorder="1" applyAlignment="1">
      <alignment/>
    </xf>
    <xf numFmtId="172" fontId="10" fillId="0" borderId="25" xfId="47" applyNumberFormat="1" applyFont="1" applyFill="1" applyBorder="1" applyAlignment="1">
      <alignment/>
    </xf>
    <xf numFmtId="0" fontId="50" fillId="0" borderId="53" xfId="0" applyFont="1" applyFill="1" applyBorder="1" applyAlignment="1">
      <alignment horizontal="center" vertical="center" wrapText="1"/>
    </xf>
    <xf numFmtId="169" fontId="53" fillId="0" borderId="31" xfId="0" applyNumberFormat="1" applyFont="1" applyBorder="1" applyAlignment="1">
      <alignment/>
    </xf>
    <xf numFmtId="0" fontId="53" fillId="0" borderId="48" xfId="0" applyFont="1" applyBorder="1" applyAlignment="1">
      <alignment/>
    </xf>
    <xf numFmtId="49" fontId="4" fillId="35" borderId="55" xfId="0" applyNumberFormat="1" applyFont="1" applyFill="1" applyBorder="1" applyAlignment="1">
      <alignment horizontal="justify" vertical="center" wrapText="1"/>
    </xf>
    <xf numFmtId="174" fontId="4" fillId="35" borderId="34" xfId="425" applyNumberFormat="1" applyFont="1" applyFill="1" applyBorder="1" applyAlignment="1">
      <alignment horizontal="center" vertical="center" wrapText="1"/>
    </xf>
    <xf numFmtId="0" fontId="53" fillId="36" borderId="35" xfId="0" applyFont="1" applyFill="1" applyBorder="1" applyAlignment="1">
      <alignment horizontal="center" vertical="center"/>
    </xf>
    <xf numFmtId="42" fontId="50" fillId="37" borderId="53" xfId="423" applyFont="1" applyFill="1" applyBorder="1" applyAlignment="1">
      <alignment vertical="center" wrapText="1"/>
    </xf>
    <xf numFmtId="176" fontId="9" fillId="0" borderId="0" xfId="48" applyNumberFormat="1" applyFont="1" applyBorder="1" applyAlignment="1">
      <alignment horizontal="center"/>
    </xf>
    <xf numFmtId="176" fontId="9" fillId="0" borderId="10" xfId="48" applyNumberFormat="1" applyFont="1" applyFill="1" applyBorder="1" applyAlignment="1">
      <alignment horizontal="center" vertical="center"/>
    </xf>
    <xf numFmtId="176" fontId="9" fillId="0" borderId="13" xfId="48" applyNumberFormat="1" applyFont="1" applyFill="1" applyBorder="1" applyAlignment="1">
      <alignment horizontal="center" vertical="center" wrapText="1"/>
    </xf>
    <xf numFmtId="176" fontId="9" fillId="33" borderId="17" xfId="48" applyNumberFormat="1" applyFont="1" applyFill="1" applyBorder="1" applyAlignment="1">
      <alignment/>
    </xf>
    <xf numFmtId="176" fontId="10" fillId="0" borderId="21" xfId="48" applyNumberFormat="1" applyFont="1" applyFill="1" applyBorder="1" applyAlignment="1">
      <alignment/>
    </xf>
    <xf numFmtId="176" fontId="9" fillId="33" borderId="21" xfId="48" applyNumberFormat="1" applyFont="1" applyFill="1" applyBorder="1" applyAlignment="1">
      <alignment/>
    </xf>
    <xf numFmtId="176" fontId="10" fillId="34" borderId="21" xfId="48" applyNumberFormat="1" applyFont="1" applyFill="1" applyBorder="1" applyAlignment="1">
      <alignment/>
    </xf>
    <xf numFmtId="176" fontId="10" fillId="0" borderId="21" xfId="48" applyNumberFormat="1" applyFont="1" applyBorder="1" applyAlignment="1">
      <alignment/>
    </xf>
    <xf numFmtId="176" fontId="9" fillId="33" borderId="21" xfId="48" applyNumberFormat="1" applyFont="1" applyFill="1" applyBorder="1" applyAlignment="1">
      <alignment/>
    </xf>
    <xf numFmtId="176" fontId="10" fillId="0" borderId="27" xfId="48" applyNumberFormat="1" applyFont="1" applyBorder="1" applyAlignment="1">
      <alignment/>
    </xf>
    <xf numFmtId="176" fontId="9" fillId="33" borderId="29" xfId="48" applyNumberFormat="1" applyFont="1" applyFill="1" applyBorder="1" applyAlignment="1">
      <alignment/>
    </xf>
    <xf numFmtId="176" fontId="10" fillId="0" borderId="17" xfId="48" applyNumberFormat="1" applyFont="1" applyBorder="1" applyAlignment="1">
      <alignment/>
    </xf>
    <xf numFmtId="176" fontId="10" fillId="34" borderId="21" xfId="48" applyNumberFormat="1" applyFont="1" applyFill="1" applyBorder="1" applyAlignment="1">
      <alignment/>
    </xf>
    <xf numFmtId="176" fontId="9" fillId="33" borderId="10" xfId="48" applyNumberFormat="1" applyFont="1" applyFill="1" applyBorder="1" applyAlignment="1">
      <alignment/>
    </xf>
    <xf numFmtId="176" fontId="9" fillId="33" borderId="13" xfId="48" applyNumberFormat="1" applyFont="1" applyFill="1" applyBorder="1" applyAlignment="1">
      <alignment/>
    </xf>
    <xf numFmtId="176" fontId="10" fillId="0" borderId="0" xfId="48" applyNumberFormat="1" applyFont="1" applyAlignment="1">
      <alignment/>
    </xf>
    <xf numFmtId="176" fontId="52" fillId="0" borderId="0" xfId="48" applyNumberFormat="1" applyFont="1" applyAlignment="1">
      <alignment/>
    </xf>
    <xf numFmtId="166" fontId="10" fillId="0" borderId="0" xfId="47" applyFont="1" applyFill="1" applyAlignment="1">
      <alignment/>
    </xf>
    <xf numFmtId="172" fontId="10" fillId="0" borderId="0" xfId="47" applyNumberFormat="1" applyFont="1" applyFill="1" applyAlignment="1">
      <alignment/>
    </xf>
    <xf numFmtId="0" fontId="10" fillId="0" borderId="0" xfId="504" applyFont="1" applyFill="1">
      <alignment/>
      <protection/>
    </xf>
    <xf numFmtId="10" fontId="10" fillId="0" borderId="0" xfId="513" applyNumberFormat="1" applyFont="1" applyFill="1" applyAlignment="1">
      <alignment/>
    </xf>
    <xf numFmtId="170" fontId="10" fillId="0" borderId="0" xfId="504" applyNumberFormat="1" applyFont="1" applyFill="1">
      <alignment/>
      <protection/>
    </xf>
    <xf numFmtId="172" fontId="10" fillId="0" borderId="0" xfId="504" applyNumberFormat="1" applyFont="1" applyFill="1">
      <alignment/>
      <protection/>
    </xf>
    <xf numFmtId="171" fontId="10" fillId="0" borderId="0" xfId="504" applyNumberFormat="1" applyFont="1" applyFill="1">
      <alignment/>
      <protection/>
    </xf>
    <xf numFmtId="164" fontId="10" fillId="0" borderId="0" xfId="504" applyNumberFormat="1" applyFont="1" applyFill="1">
      <alignment/>
      <protection/>
    </xf>
    <xf numFmtId="166" fontId="52" fillId="0" borderId="0" xfId="47" applyFont="1" applyFill="1" applyAlignment="1">
      <alignment/>
    </xf>
    <xf numFmtId="172" fontId="52" fillId="0" borderId="0" xfId="47" applyNumberFormat="1" applyFont="1" applyFill="1" applyAlignment="1">
      <alignment/>
    </xf>
    <xf numFmtId="0" fontId="52" fillId="0" borderId="0" xfId="504" applyFont="1" applyFill="1">
      <alignment/>
      <protection/>
    </xf>
    <xf numFmtId="176" fontId="10" fillId="0" borderId="21" xfId="48" applyNumberFormat="1" applyFont="1" applyFill="1" applyBorder="1" applyAlignment="1">
      <alignment/>
    </xf>
    <xf numFmtId="172" fontId="10" fillId="0" borderId="21" xfId="47" applyNumberFormat="1" applyFont="1" applyFill="1" applyBorder="1" applyAlignment="1">
      <alignment/>
    </xf>
    <xf numFmtId="172" fontId="10" fillId="0" borderId="21" xfId="47" applyNumberFormat="1" applyFont="1" applyFill="1" applyBorder="1" applyAlignment="1">
      <alignment/>
    </xf>
    <xf numFmtId="172" fontId="10" fillId="0" borderId="22" xfId="47" applyNumberFormat="1" applyFont="1" applyFill="1" applyBorder="1" applyAlignment="1">
      <alignment/>
    </xf>
    <xf numFmtId="172" fontId="10" fillId="0" borderId="24" xfId="47" applyNumberFormat="1" applyFont="1" applyFill="1" applyBorder="1" applyAlignment="1">
      <alignment/>
    </xf>
    <xf numFmtId="10" fontId="10" fillId="0" borderId="24" xfId="513" applyNumberFormat="1" applyFont="1" applyFill="1" applyBorder="1" applyAlignment="1">
      <alignment horizontal="center"/>
    </xf>
    <xf numFmtId="0" fontId="54" fillId="37" borderId="34" xfId="0" applyFont="1" applyFill="1" applyBorder="1" applyAlignment="1">
      <alignment horizontal="left" vertical="center" wrapText="1"/>
    </xf>
    <xf numFmtId="0" fontId="4" fillId="35" borderId="56" xfId="0" applyFont="1" applyFill="1" applyBorder="1" applyAlignment="1">
      <alignment horizontal="center" vertical="center" wrapText="1"/>
    </xf>
    <xf numFmtId="0" fontId="50" fillId="37" borderId="57" xfId="0" applyFont="1" applyFill="1" applyBorder="1" applyAlignment="1">
      <alignment horizontal="center" vertical="center" wrapText="1"/>
    </xf>
    <xf numFmtId="0" fontId="54" fillId="37" borderId="58" xfId="0" applyFont="1" applyFill="1" applyBorder="1" applyAlignment="1">
      <alignment horizontal="left" vertical="center" wrapText="1"/>
    </xf>
    <xf numFmtId="0" fontId="4" fillId="0" borderId="0" xfId="0" applyFont="1" applyFill="1" applyBorder="1" applyAlignment="1">
      <alignment horizontal="center" vertical="center" wrapText="1"/>
    </xf>
    <xf numFmtId="49" fontId="5" fillId="0" borderId="59" xfId="0" applyNumberFormat="1" applyFont="1" applyFill="1" applyBorder="1" applyAlignment="1">
      <alignment vertical="center" wrapText="1"/>
    </xf>
    <xf numFmtId="0" fontId="4" fillId="36" borderId="44" xfId="0" applyFont="1" applyFill="1" applyBorder="1" applyAlignment="1">
      <alignment horizontal="left" vertical="center" wrapText="1"/>
    </xf>
    <xf numFmtId="41" fontId="4" fillId="36" borderId="45" xfId="49" applyFont="1" applyFill="1" applyBorder="1" applyAlignment="1">
      <alignment horizontal="center" vertical="center" wrapText="1"/>
    </xf>
    <xf numFmtId="3" fontId="4" fillId="36" borderId="45" xfId="0" applyNumberFormat="1" applyFont="1" applyFill="1" applyBorder="1" applyAlignment="1">
      <alignment horizontal="center" vertical="center" wrapText="1"/>
    </xf>
    <xf numFmtId="0" fontId="53" fillId="36" borderId="60" xfId="0" applyFont="1" applyFill="1" applyBorder="1" applyAlignment="1">
      <alignment horizontal="center" vertical="center" wrapText="1"/>
    </xf>
    <xf numFmtId="49" fontId="4" fillId="36" borderId="61" xfId="0" applyNumberFormat="1" applyFont="1" applyFill="1" applyBorder="1" applyAlignment="1">
      <alignment horizontal="center" vertical="center" wrapText="1"/>
    </xf>
    <xf numFmtId="10" fontId="4" fillId="36" borderId="61" xfId="513" applyNumberFormat="1" applyFont="1" applyFill="1" applyBorder="1" applyAlignment="1">
      <alignment horizontal="center" vertical="center" wrapText="1"/>
    </xf>
    <xf numFmtId="10" fontId="5" fillId="37" borderId="59" xfId="513" applyNumberFormat="1" applyFont="1" applyFill="1" applyBorder="1" applyAlignment="1">
      <alignment horizontal="center" vertical="center" wrapText="1"/>
    </xf>
    <xf numFmtId="10" fontId="53" fillId="35" borderId="55" xfId="513" applyNumberFormat="1" applyFont="1" applyFill="1" applyBorder="1" applyAlignment="1">
      <alignment horizontal="center" vertical="center" wrapText="1"/>
    </xf>
    <xf numFmtId="42" fontId="50" fillId="37" borderId="62" xfId="423" applyFont="1" applyFill="1" applyBorder="1" applyAlignment="1">
      <alignment vertical="center" wrapText="1"/>
    </xf>
    <xf numFmtId="3" fontId="50" fillId="37" borderId="62" xfId="0" applyNumberFormat="1" applyFont="1" applyFill="1" applyBorder="1" applyAlignment="1">
      <alignment horizontal="center" vertical="center"/>
    </xf>
    <xf numFmtId="0" fontId="50" fillId="37" borderId="63" xfId="0" applyFont="1" applyFill="1" applyBorder="1" applyAlignment="1">
      <alignment horizontal="center" vertical="center" wrapText="1"/>
    </xf>
    <xf numFmtId="49" fontId="5" fillId="0" borderId="64" xfId="0" applyNumberFormat="1" applyFont="1" applyFill="1" applyBorder="1" applyAlignment="1">
      <alignment horizontal="left" wrapText="1"/>
    </xf>
    <xf numFmtId="10" fontId="53" fillId="36" borderId="48" xfId="513" applyNumberFormat="1" applyFont="1" applyFill="1" applyBorder="1" applyAlignment="1">
      <alignment horizontal="center" vertical="center"/>
    </xf>
    <xf numFmtId="172" fontId="4" fillId="36" borderId="65" xfId="211" applyNumberFormat="1" applyFont="1" applyFill="1" applyBorder="1" applyAlignment="1">
      <alignment horizontal="center" vertical="center" wrapText="1"/>
    </xf>
    <xf numFmtId="169" fontId="4" fillId="36" borderId="50" xfId="425" applyNumberFormat="1" applyFont="1" applyFill="1" applyBorder="1" applyAlignment="1">
      <alignment horizontal="center" vertical="center" wrapText="1"/>
    </xf>
    <xf numFmtId="42" fontId="50" fillId="0" borderId="66" xfId="423" applyFont="1" applyFill="1" applyBorder="1" applyAlignment="1">
      <alignment horizontal="center" vertical="center"/>
    </xf>
    <xf numFmtId="42" fontId="4" fillId="35" borderId="38" xfId="423" applyFont="1" applyFill="1" applyBorder="1" applyAlignment="1">
      <alignment horizontal="center" vertical="center" wrapText="1"/>
    </xf>
    <xf numFmtId="172" fontId="4" fillId="36" borderId="44" xfId="211" applyNumberFormat="1" applyFont="1" applyFill="1" applyBorder="1" applyAlignment="1">
      <alignment horizontal="center" vertical="center" wrapText="1"/>
    </xf>
    <xf numFmtId="169" fontId="4" fillId="36" borderId="46" xfId="425" applyNumberFormat="1" applyFont="1" applyFill="1" applyBorder="1" applyAlignment="1">
      <alignment horizontal="center" vertical="center" wrapText="1"/>
    </xf>
    <xf numFmtId="10" fontId="4" fillId="36" borderId="48" xfId="513" applyNumberFormat="1" applyFont="1" applyFill="1" applyBorder="1" applyAlignment="1">
      <alignment horizontal="center" vertical="center" wrapText="1"/>
    </xf>
    <xf numFmtId="42" fontId="4" fillId="35" borderId="66" xfId="423" applyFont="1" applyFill="1" applyBorder="1" applyAlignment="1">
      <alignment horizontal="center" vertical="center" wrapText="1"/>
    </xf>
    <xf numFmtId="42" fontId="5" fillId="37" borderId="38" xfId="423" applyFont="1" applyFill="1" applyBorder="1" applyAlignment="1">
      <alignment horizontal="left" vertical="center" wrapText="1"/>
    </xf>
    <xf numFmtId="42" fontId="50" fillId="37" borderId="37" xfId="423" applyFont="1" applyFill="1" applyBorder="1" applyAlignment="1">
      <alignment horizontal="left" vertical="center" wrapText="1"/>
    </xf>
    <xf numFmtId="42" fontId="4" fillId="37" borderId="67" xfId="423" applyFont="1" applyFill="1" applyBorder="1" applyAlignment="1">
      <alignment horizontal="center" vertical="center" wrapText="1"/>
    </xf>
    <xf numFmtId="42" fontId="4" fillId="36" borderId="47" xfId="423" applyFont="1" applyFill="1" applyBorder="1" applyAlignment="1">
      <alignment horizontal="left" vertical="center"/>
    </xf>
    <xf numFmtId="42" fontId="4" fillId="36" borderId="68" xfId="423" applyFont="1" applyFill="1" applyBorder="1" applyAlignment="1">
      <alignment horizontal="center" vertical="center"/>
    </xf>
    <xf numFmtId="10" fontId="50" fillId="37" borderId="69" xfId="513" applyNumberFormat="1" applyFont="1" applyFill="1" applyBorder="1" applyAlignment="1">
      <alignment horizontal="center" vertical="center" wrapText="1"/>
    </xf>
    <xf numFmtId="10" fontId="52" fillId="0" borderId="0" xfId="513" applyNumberFormat="1" applyFont="1" applyFill="1" applyAlignment="1">
      <alignment/>
    </xf>
    <xf numFmtId="176" fontId="10" fillId="0" borderId="0" xfId="504" applyNumberFormat="1" applyFont="1" applyFill="1">
      <alignment/>
      <protection/>
    </xf>
    <xf numFmtId="43" fontId="10" fillId="0" borderId="0" xfId="504" applyNumberFormat="1" applyFont="1" applyFill="1">
      <alignment/>
      <protection/>
    </xf>
    <xf numFmtId="169" fontId="50" fillId="0" borderId="0" xfId="0" applyNumberFormat="1" applyFont="1" applyFill="1" applyAlignment="1">
      <alignment horizontal="justify" vertical="center" wrapText="1"/>
    </xf>
    <xf numFmtId="3" fontId="50" fillId="0" borderId="0" xfId="0" applyNumberFormat="1" applyFont="1" applyFill="1" applyAlignment="1">
      <alignment horizontal="justify" vertical="center" wrapText="1"/>
    </xf>
    <xf numFmtId="169" fontId="50" fillId="0" borderId="0" xfId="421" applyNumberFormat="1" applyFont="1" applyFill="1" applyAlignment="1">
      <alignment horizontal="justify" vertical="center" wrapText="1"/>
    </xf>
    <xf numFmtId="3" fontId="50" fillId="37" borderId="34" xfId="0" applyNumberFormat="1" applyFont="1" applyFill="1" applyBorder="1" applyAlignment="1">
      <alignment horizontal="center" vertical="center" wrapText="1"/>
    </xf>
    <xf numFmtId="0" fontId="50" fillId="0" borderId="34" xfId="0" applyFont="1" applyFill="1" applyBorder="1" applyAlignment="1">
      <alignment horizontal="justify" vertical="center" wrapText="1"/>
    </xf>
    <xf numFmtId="0" fontId="50" fillId="0" borderId="34" xfId="0" applyFont="1" applyFill="1" applyBorder="1" applyAlignment="1">
      <alignment horizontal="left" vertical="center" wrapText="1"/>
    </xf>
    <xf numFmtId="3" fontId="50" fillId="0" borderId="34" xfId="0" applyNumberFormat="1" applyFont="1" applyFill="1" applyBorder="1" applyAlignment="1">
      <alignment horizontal="center" vertical="center"/>
    </xf>
    <xf numFmtId="0" fontId="50" fillId="0" borderId="34" xfId="0" applyFont="1" applyFill="1" applyBorder="1" applyAlignment="1">
      <alignment horizontal="center" vertical="center"/>
    </xf>
    <xf numFmtId="3" fontId="50" fillId="0" borderId="34" xfId="0" applyNumberFormat="1" applyFont="1" applyFill="1" applyBorder="1" applyAlignment="1">
      <alignment horizontal="center" vertical="center" wrapText="1"/>
    </xf>
    <xf numFmtId="169" fontId="50" fillId="0" borderId="34" xfId="421" applyNumberFormat="1" applyFont="1" applyFill="1" applyBorder="1" applyAlignment="1">
      <alignment horizontal="justify" vertical="center" wrapText="1"/>
    </xf>
    <xf numFmtId="0" fontId="5" fillId="0" borderId="34" xfId="0" applyFont="1" applyFill="1" applyBorder="1" applyAlignment="1">
      <alignment horizontal="left" vertical="center" wrapText="1"/>
    </xf>
    <xf numFmtId="0" fontId="5" fillId="0" borderId="34" xfId="0" applyFont="1" applyFill="1" applyBorder="1" applyAlignment="1">
      <alignment horizontal="justify" vertical="center" wrapText="1"/>
    </xf>
    <xf numFmtId="49" fontId="50" fillId="0" borderId="34" xfId="0" applyNumberFormat="1" applyFont="1" applyFill="1" applyBorder="1" applyAlignment="1">
      <alignment horizontal="justify" vertical="center" wrapText="1"/>
    </xf>
    <xf numFmtId="0" fontId="54" fillId="0" borderId="34" xfId="0" applyFont="1" applyFill="1" applyBorder="1" applyAlignment="1">
      <alignment horizontal="left" vertical="center"/>
    </xf>
    <xf numFmtId="49" fontId="50" fillId="0" borderId="34" xfId="0" applyNumberFormat="1" applyFont="1" applyFill="1" applyBorder="1" applyAlignment="1">
      <alignment horizontal="justify" vertical="center"/>
    </xf>
    <xf numFmtId="169" fontId="16" fillId="0" borderId="34" xfId="421" applyNumberFormat="1" applyFont="1" applyFill="1" applyBorder="1" applyAlignment="1">
      <alignment horizontal="left" vertical="center" wrapText="1"/>
    </xf>
    <xf numFmtId="0" fontId="16" fillId="0" borderId="34" xfId="0" applyFont="1" applyFill="1" applyBorder="1" applyAlignment="1">
      <alignment horizontal="center" vertical="center" wrapText="1"/>
    </xf>
    <xf numFmtId="169" fontId="16" fillId="0" borderId="34" xfId="421" applyNumberFormat="1" applyFont="1" applyFill="1" applyBorder="1" applyAlignment="1">
      <alignment horizontal="justify" vertical="center" wrapText="1"/>
    </xf>
    <xf numFmtId="3" fontId="16" fillId="0" borderId="34" xfId="0" applyNumberFormat="1" applyFont="1" applyFill="1" applyBorder="1" applyAlignment="1">
      <alignment horizontal="center" vertical="center" wrapText="1"/>
    </xf>
    <xf numFmtId="3" fontId="55" fillId="0" borderId="34" xfId="0" applyNumberFormat="1" applyFont="1" applyFill="1" applyBorder="1" applyAlignment="1">
      <alignment horizontal="center" vertical="center" wrapText="1"/>
    </xf>
    <xf numFmtId="169" fontId="55" fillId="0" borderId="34" xfId="421" applyNumberFormat="1" applyFont="1" applyFill="1" applyBorder="1" applyAlignment="1">
      <alignment horizontal="justify" vertical="center" wrapText="1"/>
    </xf>
    <xf numFmtId="174" fontId="55" fillId="0" borderId="34" xfId="0" applyNumberFormat="1" applyFont="1" applyBorder="1" applyAlignment="1">
      <alignment horizontal="center" vertical="center" wrapText="1"/>
    </xf>
    <xf numFmtId="0" fontId="56" fillId="38" borderId="44" xfId="0" applyFont="1" applyFill="1" applyBorder="1" applyAlignment="1">
      <alignment horizontal="center" vertical="center" wrapText="1"/>
    </xf>
    <xf numFmtId="0" fontId="56" fillId="38" borderId="45" xfId="0" applyFont="1" applyFill="1" applyBorder="1" applyAlignment="1">
      <alignment horizontal="center" vertical="center" wrapText="1"/>
    </xf>
    <xf numFmtId="169" fontId="56" fillId="38" borderId="45" xfId="421" applyNumberFormat="1" applyFont="1" applyFill="1" applyBorder="1" applyAlignment="1">
      <alignment horizontal="center" vertical="center" wrapText="1"/>
    </xf>
    <xf numFmtId="169" fontId="56" fillId="38" borderId="46" xfId="421" applyNumberFormat="1" applyFont="1" applyFill="1" applyBorder="1" applyAlignment="1">
      <alignment horizontal="center" vertical="center" wrapText="1"/>
    </xf>
    <xf numFmtId="0" fontId="16" fillId="0" borderId="34" xfId="0" applyFont="1" applyFill="1" applyBorder="1" applyAlignment="1">
      <alignment vertical="center" wrapText="1"/>
    </xf>
    <xf numFmtId="0" fontId="16" fillId="0" borderId="34" xfId="0" applyFont="1" applyFill="1" applyBorder="1" applyAlignment="1">
      <alignment horizontal="left" vertical="center" wrapText="1"/>
    </xf>
    <xf numFmtId="0" fontId="55" fillId="0" borderId="34" xfId="0" applyFont="1" applyFill="1" applyBorder="1" applyAlignment="1">
      <alignment horizontal="center" vertical="center"/>
    </xf>
    <xf numFmtId="174" fontId="16" fillId="0" borderId="34" xfId="0" applyNumberFormat="1" applyFont="1" applyBorder="1" applyAlignment="1">
      <alignment horizontal="center" vertical="center" wrapText="1"/>
    </xf>
    <xf numFmtId="0" fontId="50" fillId="0" borderId="0" xfId="0" applyFont="1" applyFill="1" applyAlignment="1">
      <alignment horizontal="center" vertical="center" wrapText="1"/>
    </xf>
    <xf numFmtId="0" fontId="50" fillId="0" borderId="34" xfId="0" applyFont="1" applyFill="1" applyBorder="1" applyAlignment="1">
      <alignment horizontal="center" vertical="center" wrapText="1"/>
    </xf>
    <xf numFmtId="0" fontId="50" fillId="0" borderId="0" xfId="0" applyFont="1" applyFill="1" applyAlignment="1">
      <alignment horizontal="center" vertical="center" wrapText="1"/>
    </xf>
    <xf numFmtId="0" fontId="53" fillId="0" borderId="70" xfId="0" applyFont="1" applyBorder="1" applyAlignment="1">
      <alignment horizontal="center" vertical="center" wrapText="1"/>
    </xf>
    <xf numFmtId="0" fontId="53" fillId="0" borderId="71" xfId="0" applyFont="1" applyBorder="1" applyAlignment="1">
      <alignment horizontal="center" vertical="center" wrapText="1"/>
    </xf>
    <xf numFmtId="0" fontId="53" fillId="0" borderId="48" xfId="0" applyFont="1" applyBorder="1" applyAlignment="1">
      <alignment horizontal="center" vertical="center" wrapText="1"/>
    </xf>
    <xf numFmtId="10" fontId="50" fillId="0" borderId="65" xfId="513" applyNumberFormat="1" applyFont="1" applyBorder="1" applyAlignment="1">
      <alignment horizontal="center" vertical="center" wrapText="1"/>
    </xf>
    <xf numFmtId="10" fontId="50" fillId="0" borderId="72" xfId="513" applyNumberFormat="1" applyFont="1" applyBorder="1" applyAlignment="1">
      <alignment horizontal="center" vertical="center" wrapText="1"/>
    </xf>
    <xf numFmtId="10" fontId="50" fillId="0" borderId="49" xfId="513" applyNumberFormat="1" applyFont="1" applyBorder="1" applyAlignment="1">
      <alignment horizontal="center" vertical="center" wrapText="1"/>
    </xf>
    <xf numFmtId="10" fontId="50" fillId="0" borderId="43" xfId="513" applyNumberFormat="1" applyFont="1" applyBorder="1" applyAlignment="1">
      <alignment horizontal="center" vertical="center" wrapText="1"/>
    </xf>
    <xf numFmtId="0" fontId="50" fillId="0" borderId="58" xfId="0" applyFont="1" applyFill="1" applyBorder="1" applyAlignment="1">
      <alignment horizontal="center" vertical="center" wrapText="1"/>
    </xf>
    <xf numFmtId="0" fontId="50" fillId="0" borderId="72" xfId="0" applyFont="1" applyFill="1" applyBorder="1" applyAlignment="1">
      <alignment horizontal="center" vertical="center" wrapText="1"/>
    </xf>
    <xf numFmtId="0" fontId="57" fillId="0" borderId="0" xfId="0" applyFont="1" applyFill="1" applyAlignment="1">
      <alignment horizontal="center" vertical="center" wrapText="1"/>
    </xf>
    <xf numFmtId="0" fontId="9" fillId="0" borderId="73" xfId="504" applyFont="1" applyFill="1" applyBorder="1" applyAlignment="1">
      <alignment horizontal="center" vertical="center"/>
      <protection/>
    </xf>
    <xf numFmtId="0" fontId="9" fillId="0" borderId="74" xfId="504" applyFont="1" applyFill="1" applyBorder="1" applyAlignment="1">
      <alignment horizontal="center" vertical="center"/>
      <protection/>
    </xf>
    <xf numFmtId="0" fontId="9" fillId="0" borderId="75" xfId="504" applyFont="1" applyBorder="1" applyAlignment="1">
      <alignment horizontal="center"/>
      <protection/>
    </xf>
    <xf numFmtId="166" fontId="9" fillId="0" borderId="0" xfId="47" applyFont="1" applyBorder="1" applyAlignment="1">
      <alignment horizontal="center"/>
    </xf>
    <xf numFmtId="0" fontId="9" fillId="0" borderId="0" xfId="504" applyFont="1" applyBorder="1" applyAlignment="1">
      <alignment horizontal="center"/>
      <protection/>
    </xf>
    <xf numFmtId="0" fontId="5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4" fillId="37" borderId="34" xfId="0" applyFont="1" applyFill="1" applyBorder="1" applyAlignment="1">
      <alignment horizontal="center" vertical="center" wrapText="1"/>
    </xf>
    <xf numFmtId="0" fontId="50" fillId="0" borderId="34" xfId="0" applyFont="1" applyFill="1" applyBorder="1" applyAlignment="1">
      <alignment horizontal="center" vertical="center" wrapText="1"/>
    </xf>
    <xf numFmtId="169" fontId="5" fillId="37" borderId="34" xfId="421" applyNumberFormat="1" applyFont="1" applyFill="1" applyBorder="1" applyAlignment="1">
      <alignment horizontal="right" vertical="center"/>
    </xf>
    <xf numFmtId="169" fontId="5" fillId="0" borderId="34" xfId="421" applyNumberFormat="1" applyFont="1" applyFill="1" applyBorder="1" applyAlignment="1">
      <alignment horizontal="right" vertical="center" wrapText="1"/>
    </xf>
    <xf numFmtId="169" fontId="50" fillId="0" borderId="34" xfId="421" applyNumberFormat="1" applyFont="1" applyFill="1" applyBorder="1" applyAlignment="1">
      <alignment horizontal="right" vertical="center" wrapText="1"/>
    </xf>
    <xf numFmtId="0" fontId="58" fillId="0" borderId="0" xfId="0" applyFont="1" applyFill="1" applyAlignment="1">
      <alignment horizontal="center" vertical="center" wrapText="1"/>
    </xf>
    <xf numFmtId="49" fontId="50" fillId="0" borderId="34" xfId="0" applyNumberFormat="1" applyFont="1" applyFill="1" applyBorder="1" applyAlignment="1">
      <alignment vertical="center" wrapText="1"/>
    </xf>
    <xf numFmtId="0" fontId="56" fillId="38" borderId="34" xfId="0" applyFont="1" applyFill="1" applyBorder="1" applyAlignment="1">
      <alignment horizontal="center" vertical="center"/>
    </xf>
    <xf numFmtId="169" fontId="56" fillId="38" borderId="34" xfId="421" applyNumberFormat="1" applyFont="1" applyFill="1" applyBorder="1" applyAlignment="1">
      <alignment horizontal="center" vertical="center"/>
    </xf>
    <xf numFmtId="169" fontId="56" fillId="38" borderId="34" xfId="421" applyNumberFormat="1" applyFont="1" applyFill="1" applyBorder="1" applyAlignment="1">
      <alignment vertical="center"/>
    </xf>
    <xf numFmtId="0" fontId="56" fillId="38" borderId="34" xfId="0" applyFont="1" applyFill="1" applyBorder="1" applyAlignment="1">
      <alignment vertical="center"/>
    </xf>
  </cellXfs>
  <cellStyles count="51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0] 2" xfId="49"/>
    <cellStyle name="Millares 10" xfId="50"/>
    <cellStyle name="Millares 10 2" xfId="51"/>
    <cellStyle name="Millares 10 2 2" xfId="52"/>
    <cellStyle name="Millares 10 3" xfId="53"/>
    <cellStyle name="Millares 10 3 2" xfId="54"/>
    <cellStyle name="Millares 10 4" xfId="55"/>
    <cellStyle name="Millares 10 4 2" xfId="56"/>
    <cellStyle name="Millares 10 5" xfId="57"/>
    <cellStyle name="Millares 11" xfId="58"/>
    <cellStyle name="Millares 11 2" xfId="59"/>
    <cellStyle name="Millares 11 2 2" xfId="60"/>
    <cellStyle name="Millares 11 3" xfId="61"/>
    <cellStyle name="Millares 11 3 2" xfId="62"/>
    <cellStyle name="Millares 11 4" xfId="63"/>
    <cellStyle name="Millares 11 4 2" xfId="64"/>
    <cellStyle name="Millares 11 5" xfId="65"/>
    <cellStyle name="Millares 12" xfId="66"/>
    <cellStyle name="Millares 12 2" xfId="67"/>
    <cellStyle name="Millares 12 2 2" xfId="68"/>
    <cellStyle name="Millares 12 3" xfId="69"/>
    <cellStyle name="Millares 12 3 2" xfId="70"/>
    <cellStyle name="Millares 12 4" xfId="71"/>
    <cellStyle name="Millares 12 4 2" xfId="72"/>
    <cellStyle name="Millares 12 5" xfId="73"/>
    <cellStyle name="Millares 13" xfId="74"/>
    <cellStyle name="Millares 13 2" xfId="75"/>
    <cellStyle name="Millares 13 2 2" xfId="76"/>
    <cellStyle name="Millares 13 3" xfId="77"/>
    <cellStyle name="Millares 13 3 2" xfId="78"/>
    <cellStyle name="Millares 13 4" xfId="79"/>
    <cellStyle name="Millares 13 4 2" xfId="80"/>
    <cellStyle name="Millares 13 5" xfId="81"/>
    <cellStyle name="Millares 14" xfId="82"/>
    <cellStyle name="Millares 14 2" xfId="83"/>
    <cellStyle name="Millares 14 2 2" xfId="84"/>
    <cellStyle name="Millares 14 3" xfId="85"/>
    <cellStyle name="Millares 14 3 2" xfId="86"/>
    <cellStyle name="Millares 14 4" xfId="87"/>
    <cellStyle name="Millares 14 4 2" xfId="88"/>
    <cellStyle name="Millares 14 5" xfId="89"/>
    <cellStyle name="Millares 15" xfId="90"/>
    <cellStyle name="Millares 15 2" xfId="91"/>
    <cellStyle name="Millares 15 2 2" xfId="92"/>
    <cellStyle name="Millares 15 3" xfId="93"/>
    <cellStyle name="Millares 15 3 2" xfId="94"/>
    <cellStyle name="Millares 15 4" xfId="95"/>
    <cellStyle name="Millares 15 4 2" xfId="96"/>
    <cellStyle name="Millares 15 5" xfId="97"/>
    <cellStyle name="Millares 16" xfId="98"/>
    <cellStyle name="Millares 16 2" xfId="99"/>
    <cellStyle name="Millares 16 2 2" xfId="100"/>
    <cellStyle name="Millares 16 3" xfId="101"/>
    <cellStyle name="Millares 16 3 2" xfId="102"/>
    <cellStyle name="Millares 16 4" xfId="103"/>
    <cellStyle name="Millares 16 4 2" xfId="104"/>
    <cellStyle name="Millares 16 5" xfId="105"/>
    <cellStyle name="Millares 17" xfId="106"/>
    <cellStyle name="Millares 17 2" xfId="107"/>
    <cellStyle name="Millares 17 2 2" xfId="108"/>
    <cellStyle name="Millares 17 3" xfId="109"/>
    <cellStyle name="Millares 17 3 2" xfId="110"/>
    <cellStyle name="Millares 17 4" xfId="111"/>
    <cellStyle name="Millares 17 4 2" xfId="112"/>
    <cellStyle name="Millares 17 5" xfId="113"/>
    <cellStyle name="Millares 18" xfId="114"/>
    <cellStyle name="Millares 18 2" xfId="115"/>
    <cellStyle name="Millares 18 2 2" xfId="116"/>
    <cellStyle name="Millares 18 3" xfId="117"/>
    <cellStyle name="Millares 18 3 2" xfId="118"/>
    <cellStyle name="Millares 18 4" xfId="119"/>
    <cellStyle name="Millares 18 4 2" xfId="120"/>
    <cellStyle name="Millares 18 5" xfId="121"/>
    <cellStyle name="Millares 19" xfId="122"/>
    <cellStyle name="Millares 19 2" xfId="123"/>
    <cellStyle name="Millares 19 2 2" xfId="124"/>
    <cellStyle name="Millares 19 3" xfId="125"/>
    <cellStyle name="Millares 19 3 2" xfId="126"/>
    <cellStyle name="Millares 19 4" xfId="127"/>
    <cellStyle name="Millares 19 4 2" xfId="128"/>
    <cellStyle name="Millares 19 5" xfId="129"/>
    <cellStyle name="Millares 2" xfId="130"/>
    <cellStyle name="Millares 2 2" xfId="131"/>
    <cellStyle name="Millares 2 2 2" xfId="132"/>
    <cellStyle name="Millares 2 2 2 2" xfId="133"/>
    <cellStyle name="Millares 2 2 2 2 2" xfId="134"/>
    <cellStyle name="Millares 2 2 2 3" xfId="135"/>
    <cellStyle name="Millares 2 2 2 3 2" xfId="136"/>
    <cellStyle name="Millares 2 2 2 4" xfId="137"/>
    <cellStyle name="Millares 2 2 2 4 2" xfId="138"/>
    <cellStyle name="Millares 2 2 2 5" xfId="139"/>
    <cellStyle name="Millares 2 2 3" xfId="140"/>
    <cellStyle name="Millares 2 3" xfId="141"/>
    <cellStyle name="Millares 2 3 2" xfId="142"/>
    <cellStyle name="Millares 2 3 2 2" xfId="143"/>
    <cellStyle name="Millares 2 3 3" xfId="144"/>
    <cellStyle name="Millares 2 3 3 2" xfId="145"/>
    <cellStyle name="Millares 2 3 4" xfId="146"/>
    <cellStyle name="Millares 2 3 4 2" xfId="147"/>
    <cellStyle name="Millares 2 3 5" xfId="148"/>
    <cellStyle name="Millares 2 4" xfId="149"/>
    <cellStyle name="Millares 2 5" xfId="150"/>
    <cellStyle name="Millares 20" xfId="151"/>
    <cellStyle name="Millares 20 2" xfId="152"/>
    <cellStyle name="Millares 20 2 2" xfId="153"/>
    <cellStyle name="Millares 20 3" xfId="154"/>
    <cellStyle name="Millares 20 3 2" xfId="155"/>
    <cellStyle name="Millares 20 4" xfId="156"/>
    <cellStyle name="Millares 20 4 2" xfId="157"/>
    <cellStyle name="Millares 20 5" xfId="158"/>
    <cellStyle name="Millares 21" xfId="159"/>
    <cellStyle name="Millares 21 2" xfId="160"/>
    <cellStyle name="Millares 21 2 2" xfId="161"/>
    <cellStyle name="Millares 21 3" xfId="162"/>
    <cellStyle name="Millares 21 3 2" xfId="163"/>
    <cellStyle name="Millares 21 4" xfId="164"/>
    <cellStyle name="Millares 21 4 2" xfId="165"/>
    <cellStyle name="Millares 21 5" xfId="166"/>
    <cellStyle name="Millares 22" xfId="167"/>
    <cellStyle name="Millares 22 2" xfId="168"/>
    <cellStyle name="Millares 22 2 2" xfId="169"/>
    <cellStyle name="Millares 22 3" xfId="170"/>
    <cellStyle name="Millares 22 3 2" xfId="171"/>
    <cellStyle name="Millares 22 4" xfId="172"/>
    <cellStyle name="Millares 22 4 2" xfId="173"/>
    <cellStyle name="Millares 22 5" xfId="174"/>
    <cellStyle name="Millares 23" xfId="175"/>
    <cellStyle name="Millares 23 2" xfId="176"/>
    <cellStyle name="Millares 23 2 2" xfId="177"/>
    <cellStyle name="Millares 23 3" xfId="178"/>
    <cellStyle name="Millares 23 3 2" xfId="179"/>
    <cellStyle name="Millares 23 4" xfId="180"/>
    <cellStyle name="Millares 23 4 2" xfId="181"/>
    <cellStyle name="Millares 23 5" xfId="182"/>
    <cellStyle name="Millares 24" xfId="183"/>
    <cellStyle name="Millares 24 2" xfId="184"/>
    <cellStyle name="Millares 25" xfId="185"/>
    <cellStyle name="Millares 25 2" xfId="186"/>
    <cellStyle name="Millares 26" xfId="187"/>
    <cellStyle name="Millares 26 2" xfId="188"/>
    <cellStyle name="Millares 27" xfId="189"/>
    <cellStyle name="Millares 27 2" xfId="190"/>
    <cellStyle name="Millares 28" xfId="191"/>
    <cellStyle name="Millares 28 2" xfId="192"/>
    <cellStyle name="Millares 29" xfId="193"/>
    <cellStyle name="Millares 29 2" xfId="194"/>
    <cellStyle name="Millares 3" xfId="195"/>
    <cellStyle name="Millares 3 2" xfId="196"/>
    <cellStyle name="Millares 30" xfId="197"/>
    <cellStyle name="Millares 30 2" xfId="198"/>
    <cellStyle name="Millares 31" xfId="199"/>
    <cellStyle name="Millares 31 2" xfId="200"/>
    <cellStyle name="Millares 32" xfId="201"/>
    <cellStyle name="Millares 32 2" xfId="202"/>
    <cellStyle name="Millares 33" xfId="203"/>
    <cellStyle name="Millares 33 2" xfId="204"/>
    <cellStyle name="Millares 34" xfId="205"/>
    <cellStyle name="Millares 34 2" xfId="206"/>
    <cellStyle name="Millares 35" xfId="207"/>
    <cellStyle name="Millares 35 2" xfId="208"/>
    <cellStyle name="Millares 36" xfId="209"/>
    <cellStyle name="Millares 36 2" xfId="210"/>
    <cellStyle name="Millares 37" xfId="211"/>
    <cellStyle name="Millares 37 2" xfId="212"/>
    <cellStyle name="Millares 38" xfId="213"/>
    <cellStyle name="Millares 39" xfId="214"/>
    <cellStyle name="Millares 4" xfId="215"/>
    <cellStyle name="Millares 4 2" xfId="216"/>
    <cellStyle name="Millares 4 2 2" xfId="217"/>
    <cellStyle name="Millares 4 2 2 2" xfId="218"/>
    <cellStyle name="Millares 4 2 2 2 2" xfId="219"/>
    <cellStyle name="Millares 4 2 2 3" xfId="220"/>
    <cellStyle name="Millares 4 2 2 3 2" xfId="221"/>
    <cellStyle name="Millares 4 2 2 4" xfId="222"/>
    <cellStyle name="Millares 4 2 2 4 2" xfId="223"/>
    <cellStyle name="Millares 4 2 2 5" xfId="224"/>
    <cellStyle name="Millares 4 2 3" xfId="225"/>
    <cellStyle name="Millares 4 2 3 2" xfId="226"/>
    <cellStyle name="Millares 4 2 3 2 2" xfId="227"/>
    <cellStyle name="Millares 4 2 3 3" xfId="228"/>
    <cellStyle name="Millares 4 2 3 3 2" xfId="229"/>
    <cellStyle name="Millares 4 2 3 4" xfId="230"/>
    <cellStyle name="Millares 4 2 3 4 2" xfId="231"/>
    <cellStyle name="Millares 4 2 3 5" xfId="232"/>
    <cellStyle name="Millares 4 2 4" xfId="233"/>
    <cellStyle name="Millares 4 2 4 2" xfId="234"/>
    <cellStyle name="Millares 4 2 5" xfId="235"/>
    <cellStyle name="Millares 4 2 5 2" xfId="236"/>
    <cellStyle name="Millares 4 2 6" xfId="237"/>
    <cellStyle name="Millares 4 2 6 2" xfId="238"/>
    <cellStyle name="Millares 4 2 7" xfId="239"/>
    <cellStyle name="Millares 4 3" xfId="240"/>
    <cellStyle name="Millares 4 3 2" xfId="241"/>
    <cellStyle name="Millares 4 3 2 2" xfId="242"/>
    <cellStyle name="Millares 4 3 2 2 2" xfId="243"/>
    <cellStyle name="Millares 4 3 2 3" xfId="244"/>
    <cellStyle name="Millares 4 3 2 3 2" xfId="245"/>
    <cellStyle name="Millares 4 3 2 4" xfId="246"/>
    <cellStyle name="Millares 4 3 2 4 2" xfId="247"/>
    <cellStyle name="Millares 4 3 2 5" xfId="248"/>
    <cellStyle name="Millares 4 3 3" xfId="249"/>
    <cellStyle name="Millares 4 3 3 2" xfId="250"/>
    <cellStyle name="Millares 4 3 3 2 2" xfId="251"/>
    <cellStyle name="Millares 4 3 3 3" xfId="252"/>
    <cellStyle name="Millares 4 3 3 3 2" xfId="253"/>
    <cellStyle name="Millares 4 3 3 4" xfId="254"/>
    <cellStyle name="Millares 4 3 3 4 2" xfId="255"/>
    <cellStyle name="Millares 4 3 3 5" xfId="256"/>
    <cellStyle name="Millares 4 3 4" xfId="257"/>
    <cellStyle name="Millares 4 3 4 2" xfId="258"/>
    <cellStyle name="Millares 4 3 5" xfId="259"/>
    <cellStyle name="Millares 4 3 5 2" xfId="260"/>
    <cellStyle name="Millares 4 3 6" xfId="261"/>
    <cellStyle name="Millares 4 3 6 2" xfId="262"/>
    <cellStyle name="Millares 4 3 7" xfId="263"/>
    <cellStyle name="Millares 4 4" xfId="264"/>
    <cellStyle name="Millares 4 4 2" xfId="265"/>
    <cellStyle name="Millares 4 4 2 2" xfId="266"/>
    <cellStyle name="Millares 4 4 3" xfId="267"/>
    <cellStyle name="Millares 4 4 3 2" xfId="268"/>
    <cellStyle name="Millares 4 4 4" xfId="269"/>
    <cellStyle name="Millares 4 4 4 2" xfId="270"/>
    <cellStyle name="Millares 4 4 5" xfId="271"/>
    <cellStyle name="Millares 4 5" xfId="272"/>
    <cellStyle name="Millares 4 5 2" xfId="273"/>
    <cellStyle name="Millares 4 5 2 2" xfId="274"/>
    <cellStyle name="Millares 4 5 3" xfId="275"/>
    <cellStyle name="Millares 4 5 3 2" xfId="276"/>
    <cellStyle name="Millares 4 5 4" xfId="277"/>
    <cellStyle name="Millares 4 5 4 2" xfId="278"/>
    <cellStyle name="Millares 4 5 5" xfId="279"/>
    <cellStyle name="Millares 4 6" xfId="280"/>
    <cellStyle name="Millares 4 6 2" xfId="281"/>
    <cellStyle name="Millares 4 7" xfId="282"/>
    <cellStyle name="Millares 4 7 2" xfId="283"/>
    <cellStyle name="Millares 4 8" xfId="284"/>
    <cellStyle name="Millares 4 8 2" xfId="285"/>
    <cellStyle name="Millares 4 9" xfId="286"/>
    <cellStyle name="Millares 40" xfId="287"/>
    <cellStyle name="Millares 41" xfId="288"/>
    <cellStyle name="Millares 42" xfId="289"/>
    <cellStyle name="Millares 43" xfId="290"/>
    <cellStyle name="Millares 5" xfId="291"/>
    <cellStyle name="Millares 5 2" xfId="292"/>
    <cellStyle name="Millares 5 2 2" xfId="293"/>
    <cellStyle name="Millares 5 2 2 2" xfId="294"/>
    <cellStyle name="Millares 5 2 2 2 2" xfId="295"/>
    <cellStyle name="Millares 5 2 2 3" xfId="296"/>
    <cellStyle name="Millares 5 2 2 3 2" xfId="297"/>
    <cellStyle name="Millares 5 2 2 4" xfId="298"/>
    <cellStyle name="Millares 5 2 2 4 2" xfId="299"/>
    <cellStyle name="Millares 5 2 2 5" xfId="300"/>
    <cellStyle name="Millares 5 2 3" xfId="301"/>
    <cellStyle name="Millares 5 2 3 2" xfId="302"/>
    <cellStyle name="Millares 5 2 3 2 2" xfId="303"/>
    <cellStyle name="Millares 5 2 3 3" xfId="304"/>
    <cellStyle name="Millares 5 2 3 3 2" xfId="305"/>
    <cellStyle name="Millares 5 2 3 4" xfId="306"/>
    <cellStyle name="Millares 5 2 3 4 2" xfId="307"/>
    <cellStyle name="Millares 5 2 3 5" xfId="308"/>
    <cellStyle name="Millares 5 2 4" xfId="309"/>
    <cellStyle name="Millares 5 2 4 2" xfId="310"/>
    <cellStyle name="Millares 5 2 5" xfId="311"/>
    <cellStyle name="Millares 5 2 5 2" xfId="312"/>
    <cellStyle name="Millares 5 2 6" xfId="313"/>
    <cellStyle name="Millares 5 2 6 2" xfId="314"/>
    <cellStyle name="Millares 5 2 7" xfId="315"/>
    <cellStyle name="Millares 5 3" xfId="316"/>
    <cellStyle name="Millares 5 3 2" xfId="317"/>
    <cellStyle name="Millares 5 3 2 2" xfId="318"/>
    <cellStyle name="Millares 5 3 2 2 2" xfId="319"/>
    <cellStyle name="Millares 5 3 2 3" xfId="320"/>
    <cellStyle name="Millares 5 3 2 3 2" xfId="321"/>
    <cellStyle name="Millares 5 3 2 4" xfId="322"/>
    <cellStyle name="Millares 5 3 2 4 2" xfId="323"/>
    <cellStyle name="Millares 5 3 2 5" xfId="324"/>
    <cellStyle name="Millares 5 3 3" xfId="325"/>
    <cellStyle name="Millares 5 3 3 2" xfId="326"/>
    <cellStyle name="Millares 5 3 3 2 2" xfId="327"/>
    <cellStyle name="Millares 5 3 3 3" xfId="328"/>
    <cellStyle name="Millares 5 3 3 3 2" xfId="329"/>
    <cellStyle name="Millares 5 3 3 4" xfId="330"/>
    <cellStyle name="Millares 5 3 3 4 2" xfId="331"/>
    <cellStyle name="Millares 5 3 3 5" xfId="332"/>
    <cellStyle name="Millares 5 3 4" xfId="333"/>
    <cellStyle name="Millares 5 3 4 2" xfId="334"/>
    <cellStyle name="Millares 5 3 5" xfId="335"/>
    <cellStyle name="Millares 5 3 5 2" xfId="336"/>
    <cellStyle name="Millares 5 3 6" xfId="337"/>
    <cellStyle name="Millares 5 3 6 2" xfId="338"/>
    <cellStyle name="Millares 5 3 7" xfId="339"/>
    <cellStyle name="Millares 5 4" xfId="340"/>
    <cellStyle name="Millares 5 4 2" xfId="341"/>
    <cellStyle name="Millares 5 4 2 2" xfId="342"/>
    <cellStyle name="Millares 5 4 3" xfId="343"/>
    <cellStyle name="Millares 5 4 3 2" xfId="344"/>
    <cellStyle name="Millares 5 4 4" xfId="345"/>
    <cellStyle name="Millares 5 4 4 2" xfId="346"/>
    <cellStyle name="Millares 5 4 5" xfId="347"/>
    <cellStyle name="Millares 5 5" xfId="348"/>
    <cellStyle name="Millares 5 5 2" xfId="349"/>
    <cellStyle name="Millares 5 5 2 2" xfId="350"/>
    <cellStyle name="Millares 5 5 3" xfId="351"/>
    <cellStyle name="Millares 5 5 3 2" xfId="352"/>
    <cellStyle name="Millares 5 5 4" xfId="353"/>
    <cellStyle name="Millares 5 5 4 2" xfId="354"/>
    <cellStyle name="Millares 5 5 5" xfId="355"/>
    <cellStyle name="Millares 5 6" xfId="356"/>
    <cellStyle name="Millares 5 6 2" xfId="357"/>
    <cellStyle name="Millares 5 7" xfId="358"/>
    <cellStyle name="Millares 5 7 2" xfId="359"/>
    <cellStyle name="Millares 5 8" xfId="360"/>
    <cellStyle name="Millares 5 8 2" xfId="361"/>
    <cellStyle name="Millares 5 9" xfId="362"/>
    <cellStyle name="Millares 6" xfId="363"/>
    <cellStyle name="Millares 6 2" xfId="364"/>
    <cellStyle name="Millares 6 2 2" xfId="365"/>
    <cellStyle name="Millares 6 2 2 2" xfId="366"/>
    <cellStyle name="Millares 6 2 3" xfId="367"/>
    <cellStyle name="Millares 6 2 3 2" xfId="368"/>
    <cellStyle name="Millares 6 2 4" xfId="369"/>
    <cellStyle name="Millares 6 2 4 2" xfId="370"/>
    <cellStyle name="Millares 6 2 5" xfId="371"/>
    <cellStyle name="Millares 6 3" xfId="372"/>
    <cellStyle name="Millares 6 3 2" xfId="373"/>
    <cellStyle name="Millares 6 3 2 2" xfId="374"/>
    <cellStyle name="Millares 6 3 3" xfId="375"/>
    <cellStyle name="Millares 6 3 3 2" xfId="376"/>
    <cellStyle name="Millares 6 3 4" xfId="377"/>
    <cellStyle name="Millares 6 3 4 2" xfId="378"/>
    <cellStyle name="Millares 6 3 5" xfId="379"/>
    <cellStyle name="Millares 6 4" xfId="380"/>
    <cellStyle name="Millares 6 4 2" xfId="381"/>
    <cellStyle name="Millares 6 5" xfId="382"/>
    <cellStyle name="Millares 6 5 2" xfId="383"/>
    <cellStyle name="Millares 6 6" xfId="384"/>
    <cellStyle name="Millares 6 6 2" xfId="385"/>
    <cellStyle name="Millares 6 7" xfId="386"/>
    <cellStyle name="Millares 7" xfId="387"/>
    <cellStyle name="Millares 7 2" xfId="388"/>
    <cellStyle name="Millares 7 2 2" xfId="389"/>
    <cellStyle name="Millares 7 2 2 2" xfId="390"/>
    <cellStyle name="Millares 7 2 3" xfId="391"/>
    <cellStyle name="Millares 7 2 3 2" xfId="392"/>
    <cellStyle name="Millares 7 2 4" xfId="393"/>
    <cellStyle name="Millares 7 2 4 2" xfId="394"/>
    <cellStyle name="Millares 7 2 5" xfId="395"/>
    <cellStyle name="Millares 7 3" xfId="396"/>
    <cellStyle name="Millares 7 3 2" xfId="397"/>
    <cellStyle name="Millares 7 3 2 2" xfId="398"/>
    <cellStyle name="Millares 7 3 3" xfId="399"/>
    <cellStyle name="Millares 7 3 3 2" xfId="400"/>
    <cellStyle name="Millares 7 3 4" xfId="401"/>
    <cellStyle name="Millares 7 3 4 2" xfId="402"/>
    <cellStyle name="Millares 7 3 5" xfId="403"/>
    <cellStyle name="Millares 7 4" xfId="404"/>
    <cellStyle name="Millares 7 4 2" xfId="405"/>
    <cellStyle name="Millares 7 5" xfId="406"/>
    <cellStyle name="Millares 7 5 2" xfId="407"/>
    <cellStyle name="Millares 7 6" xfId="408"/>
    <cellStyle name="Millares 7 6 2" xfId="409"/>
    <cellStyle name="Millares 7 7" xfId="410"/>
    <cellStyle name="Millares 8" xfId="411"/>
    <cellStyle name="Millares 9" xfId="412"/>
    <cellStyle name="Millares 9 2" xfId="413"/>
    <cellStyle name="Millares 9 2 2" xfId="414"/>
    <cellStyle name="Millares 9 2 2 2" xfId="415"/>
    <cellStyle name="Millares 9 2 3" xfId="416"/>
    <cellStyle name="Millares 9 2 3 2" xfId="417"/>
    <cellStyle name="Millares 9 2 4" xfId="418"/>
    <cellStyle name="Millares 9 2 4 2" xfId="419"/>
    <cellStyle name="Millares 9 2 5" xfId="420"/>
    <cellStyle name="Currency" xfId="421"/>
    <cellStyle name="Currency [0]" xfId="422"/>
    <cellStyle name="Moneda [0] 2" xfId="423"/>
    <cellStyle name="Moneda 2" xfId="424"/>
    <cellStyle name="Moneda 2 2" xfId="425"/>
    <cellStyle name="Moneda 3" xfId="426"/>
    <cellStyle name="Moneda 3 2" xfId="427"/>
    <cellStyle name="Moneda 3 2 2" xfId="428"/>
    <cellStyle name="Moneda 3 2 2 2" xfId="429"/>
    <cellStyle name="Moneda 3 2 2 2 2" xfId="430"/>
    <cellStyle name="Moneda 3 2 2 3" xfId="431"/>
    <cellStyle name="Moneda 3 2 2 3 2" xfId="432"/>
    <cellStyle name="Moneda 3 2 2 4" xfId="433"/>
    <cellStyle name="Moneda 3 2 2 4 2" xfId="434"/>
    <cellStyle name="Moneda 3 2 2 5" xfId="435"/>
    <cellStyle name="Moneda 3 2 3" xfId="436"/>
    <cellStyle name="Moneda 3 2 3 2" xfId="437"/>
    <cellStyle name="Moneda 3 2 3 2 2" xfId="438"/>
    <cellStyle name="Moneda 3 2 3 3" xfId="439"/>
    <cellStyle name="Moneda 3 2 3 3 2" xfId="440"/>
    <cellStyle name="Moneda 3 2 3 4" xfId="441"/>
    <cellStyle name="Moneda 3 2 3 4 2" xfId="442"/>
    <cellStyle name="Moneda 3 2 3 5" xfId="443"/>
    <cellStyle name="Moneda 3 2 4" xfId="444"/>
    <cellStyle name="Moneda 3 2 4 2" xfId="445"/>
    <cellStyle name="Moneda 3 2 5" xfId="446"/>
    <cellStyle name="Moneda 3 2 5 2" xfId="447"/>
    <cellStyle name="Moneda 3 2 6" xfId="448"/>
    <cellStyle name="Moneda 3 2 6 2" xfId="449"/>
    <cellStyle name="Moneda 3 2 7" xfId="450"/>
    <cellStyle name="Moneda 3 3" xfId="451"/>
    <cellStyle name="Moneda 3 3 2" xfId="452"/>
    <cellStyle name="Moneda 3 3 2 2" xfId="453"/>
    <cellStyle name="Moneda 3 3 2 2 2" xfId="454"/>
    <cellStyle name="Moneda 3 3 2 3" xfId="455"/>
    <cellStyle name="Moneda 3 3 2 3 2" xfId="456"/>
    <cellStyle name="Moneda 3 3 2 4" xfId="457"/>
    <cellStyle name="Moneda 3 3 2 4 2" xfId="458"/>
    <cellStyle name="Moneda 3 3 2 5" xfId="459"/>
    <cellStyle name="Moneda 3 3 3" xfId="460"/>
    <cellStyle name="Moneda 3 3 3 2" xfId="461"/>
    <cellStyle name="Moneda 3 3 3 2 2" xfId="462"/>
    <cellStyle name="Moneda 3 3 3 3" xfId="463"/>
    <cellStyle name="Moneda 3 3 3 3 2" xfId="464"/>
    <cellStyle name="Moneda 3 3 3 4" xfId="465"/>
    <cellStyle name="Moneda 3 3 3 4 2" xfId="466"/>
    <cellStyle name="Moneda 3 3 3 5" xfId="467"/>
    <cellStyle name="Moneda 3 3 4" xfId="468"/>
    <cellStyle name="Moneda 3 3 4 2" xfId="469"/>
    <cellStyle name="Moneda 3 3 5" xfId="470"/>
    <cellStyle name="Moneda 3 3 5 2" xfId="471"/>
    <cellStyle name="Moneda 3 3 6" xfId="472"/>
    <cellStyle name="Moneda 3 3 6 2" xfId="473"/>
    <cellStyle name="Moneda 3 3 7" xfId="474"/>
    <cellStyle name="Moneda 3 4" xfId="475"/>
    <cellStyle name="Moneda 3 4 2" xfId="476"/>
    <cellStyle name="Moneda 3 4 2 2" xfId="477"/>
    <cellStyle name="Moneda 3 4 3" xfId="478"/>
    <cellStyle name="Moneda 3 4 3 2" xfId="479"/>
    <cellStyle name="Moneda 3 4 4" xfId="480"/>
    <cellStyle name="Moneda 3 4 4 2" xfId="481"/>
    <cellStyle name="Moneda 3 4 5" xfId="482"/>
    <cellStyle name="Moneda 3 5" xfId="483"/>
    <cellStyle name="Moneda 3 5 2" xfId="484"/>
    <cellStyle name="Moneda 3 5 2 2" xfId="485"/>
    <cellStyle name="Moneda 3 5 3" xfId="486"/>
    <cellStyle name="Moneda 3 5 3 2" xfId="487"/>
    <cellStyle name="Moneda 3 5 4" xfId="488"/>
    <cellStyle name="Moneda 3 5 4 2" xfId="489"/>
    <cellStyle name="Moneda 3 5 5" xfId="490"/>
    <cellStyle name="Moneda 3 6" xfId="491"/>
    <cellStyle name="Moneda 3 6 2" xfId="492"/>
    <cellStyle name="Moneda 3 7" xfId="493"/>
    <cellStyle name="Moneda 3 7 2" xfId="494"/>
    <cellStyle name="Moneda 3 8" xfId="495"/>
    <cellStyle name="Moneda 3 8 2" xfId="496"/>
    <cellStyle name="Moneda 3 9" xfId="497"/>
    <cellStyle name="Moneda 4" xfId="498"/>
    <cellStyle name="Moneda 5" xfId="499"/>
    <cellStyle name="Moneda 5 2" xfId="500"/>
    <cellStyle name="Moneda 6" xfId="501"/>
    <cellStyle name="Moneda 7" xfId="502"/>
    <cellStyle name="Neutral" xfId="503"/>
    <cellStyle name="Normal 2" xfId="504"/>
    <cellStyle name="Normal 2 2" xfId="505"/>
    <cellStyle name="Normal 2 3" xfId="506"/>
    <cellStyle name="Normal 3" xfId="507"/>
    <cellStyle name="Normal 3 2" xfId="508"/>
    <cellStyle name="Normal 4" xfId="509"/>
    <cellStyle name="Normal 4 2" xfId="510"/>
    <cellStyle name="Normal 5" xfId="511"/>
    <cellStyle name="Notas" xfId="512"/>
    <cellStyle name="Percent" xfId="513"/>
    <cellStyle name="Porcentaje 2" xfId="514"/>
    <cellStyle name="Porcentaje 2 2" xfId="515"/>
    <cellStyle name="Porcentaje 2 3" xfId="516"/>
    <cellStyle name="Porcentaje 2 4" xfId="517"/>
    <cellStyle name="Porcentaje 3" xfId="518"/>
    <cellStyle name="Porcentaje 3 2" xfId="519"/>
    <cellStyle name="Salida" xfId="520"/>
    <cellStyle name="Texto de advertencia" xfId="521"/>
    <cellStyle name="Texto explicativo" xfId="522"/>
    <cellStyle name="Título" xfId="523"/>
    <cellStyle name="Título 2" xfId="524"/>
    <cellStyle name="Título 3" xfId="525"/>
    <cellStyle name="Total" xfId="5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ACUERDOS%2017%20AL%20JUNTA%2014%20DE%20DICIEMBRE%20DE%202016\Cierre%20definitivo%20Tercer%20Trimestr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ROP 2016 CIERRE ACDO 13"/>
      <sheetName val="Nomina 2015"/>
      <sheetName val="RECAUDO OK"/>
      <sheetName val="SISTEMAS DE INFORMACIÓN OK "/>
      <sheetName val="ASISTENCIA TÉCNICA OK"/>
      <sheetName val="FERIAS GASTRONOMICAS OK"/>
      <sheetName val="SAC"/>
      <sheetName val="FUNCIONAMIENTO OK"/>
      <sheetName val="Nomina 2016 "/>
    </sheetNames>
    <sheetDataSet>
      <sheetData sheetId="2">
        <row r="58">
          <cell r="M58">
            <v>42370</v>
          </cell>
        </row>
        <row r="59">
          <cell r="M59">
            <v>42400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Q14"/>
  <sheetViews>
    <sheetView zoomScale="70" zoomScaleNormal="70" zoomScalePageLayoutView="0" workbookViewId="0" topLeftCell="A1">
      <selection activeCell="E5" sqref="E5"/>
    </sheetView>
  </sheetViews>
  <sheetFormatPr defaultColWidth="11.57421875" defaultRowHeight="15"/>
  <cols>
    <col min="1" max="1" width="9.28125" style="110" customWidth="1"/>
    <col min="2" max="2" width="22.28125" style="103" customWidth="1"/>
    <col min="3" max="3" width="22.28125" style="131" customWidth="1"/>
    <col min="4" max="4" width="36.140625" style="94" customWidth="1"/>
    <col min="5" max="5" width="17.28125" style="94" bestFit="1" customWidth="1"/>
    <col min="6" max="6" width="16.00390625" style="94" bestFit="1" customWidth="1"/>
    <col min="7" max="7" width="20.28125" style="94" customWidth="1"/>
    <col min="8" max="8" width="18.00390625" style="94" customWidth="1"/>
    <col min="9" max="9" width="103.00390625" style="94" customWidth="1"/>
    <col min="10" max="10" width="11.57421875" style="94" customWidth="1"/>
    <col min="11" max="11" width="19.421875" style="2" bestFit="1" customWidth="1"/>
    <col min="12" max="12" width="16.00390625" style="2" bestFit="1" customWidth="1"/>
    <col min="13" max="13" width="18.140625" style="95" bestFit="1" customWidth="1"/>
    <col min="14" max="14" width="16.28125" style="94" bestFit="1" customWidth="1"/>
    <col min="15" max="15" width="18.140625" style="2" bestFit="1" customWidth="1"/>
    <col min="16" max="16" width="14.7109375" style="94" bestFit="1" customWidth="1"/>
    <col min="17" max="16384" width="11.57421875" style="94" customWidth="1"/>
  </cols>
  <sheetData>
    <row r="1" spans="2:9" ht="21" customHeight="1">
      <c r="B1" s="287" t="s">
        <v>12</v>
      </c>
      <c r="C1" s="287"/>
      <c r="D1" s="287"/>
      <c r="E1" s="287"/>
      <c r="F1" s="287"/>
      <c r="G1" s="287"/>
      <c r="H1" s="287"/>
      <c r="I1" s="287"/>
    </row>
    <row r="2" spans="2:9" ht="21" customHeight="1">
      <c r="B2" s="287" t="s">
        <v>117</v>
      </c>
      <c r="C2" s="287"/>
      <c r="D2" s="287"/>
      <c r="E2" s="287"/>
      <c r="F2" s="287"/>
      <c r="G2" s="287"/>
      <c r="H2" s="287"/>
      <c r="I2" s="287"/>
    </row>
    <row r="3" spans="4:9" ht="15.75" customHeight="1" thickBot="1">
      <c r="D3" s="1"/>
      <c r="E3" s="1"/>
      <c r="F3" s="1"/>
      <c r="G3" s="1"/>
      <c r="H3" s="1"/>
      <c r="I3" s="1"/>
    </row>
    <row r="4" spans="2:9" ht="31.5" thickBot="1">
      <c r="B4" s="114" t="s">
        <v>56</v>
      </c>
      <c r="C4" s="152" t="s">
        <v>106</v>
      </c>
      <c r="D4" s="116" t="s">
        <v>67</v>
      </c>
      <c r="E4" s="115" t="s">
        <v>61</v>
      </c>
      <c r="F4" s="116" t="s">
        <v>53</v>
      </c>
      <c r="G4" s="116" t="s">
        <v>62</v>
      </c>
      <c r="H4" s="115" t="s">
        <v>78</v>
      </c>
      <c r="I4" s="117" t="s">
        <v>60</v>
      </c>
    </row>
    <row r="5" spans="1:17" s="95" customFormat="1" ht="30.75">
      <c r="A5" s="118"/>
      <c r="B5" s="281" t="s">
        <v>1</v>
      </c>
      <c r="C5" s="283" t="s">
        <v>1</v>
      </c>
      <c r="D5" s="132" t="s">
        <v>76</v>
      </c>
      <c r="E5" s="133">
        <v>10000000</v>
      </c>
      <c r="F5" s="134">
        <v>1</v>
      </c>
      <c r="G5" s="134" t="s">
        <v>63</v>
      </c>
      <c r="H5" s="135">
        <f>+E5*F5</f>
        <v>10000000</v>
      </c>
      <c r="I5" s="136" t="s">
        <v>118</v>
      </c>
      <c r="J5" s="94"/>
      <c r="K5" s="2"/>
      <c r="L5" s="70"/>
      <c r="N5" s="94"/>
      <c r="O5" s="2"/>
      <c r="P5" s="94"/>
      <c r="Q5" s="94"/>
    </row>
    <row r="6" spans="1:17" s="95" customFormat="1" ht="46.5" thickBot="1">
      <c r="A6" s="118"/>
      <c r="B6" s="282"/>
      <c r="C6" s="284"/>
      <c r="D6" s="137" t="s">
        <v>55</v>
      </c>
      <c r="E6" s="112">
        <f>ROUND((5600000*3.5%)+5600000,-3)</f>
        <v>5796000</v>
      </c>
      <c r="F6" s="113">
        <v>12</v>
      </c>
      <c r="G6" s="113" t="s">
        <v>63</v>
      </c>
      <c r="H6" s="138">
        <f>+F6*E6</f>
        <v>69552000</v>
      </c>
      <c r="I6" s="139" t="s">
        <v>101</v>
      </c>
      <c r="J6" s="94"/>
      <c r="K6" s="2"/>
      <c r="L6" s="70"/>
      <c r="N6" s="94"/>
      <c r="O6" s="2"/>
      <c r="P6" s="94"/>
      <c r="Q6" s="94"/>
    </row>
    <row r="7" spans="1:10" s="97" customFormat="1" ht="62.25" thickBot="1">
      <c r="A7" s="109"/>
      <c r="B7" s="107" t="s">
        <v>0</v>
      </c>
      <c r="C7" s="161" t="s">
        <v>0</v>
      </c>
      <c r="D7" s="162" t="s">
        <v>79</v>
      </c>
      <c r="E7" s="163">
        <f>24000000*0.19+24000000</f>
        <v>28560000</v>
      </c>
      <c r="F7" s="164">
        <v>1</v>
      </c>
      <c r="G7" s="161" t="s">
        <v>80</v>
      </c>
      <c r="H7" s="154">
        <f>+E7*F7</f>
        <v>28560000</v>
      </c>
      <c r="I7" s="165" t="s">
        <v>102</v>
      </c>
      <c r="J7" s="99"/>
    </row>
    <row r="8" spans="1:14" s="100" customFormat="1" ht="30" customHeight="1">
      <c r="A8" s="122"/>
      <c r="B8" s="285" t="s">
        <v>119</v>
      </c>
      <c r="C8" s="168" t="s">
        <v>98</v>
      </c>
      <c r="D8" s="155" t="s">
        <v>99</v>
      </c>
      <c r="E8" s="156">
        <v>3850000</v>
      </c>
      <c r="F8" s="157">
        <f>24*45</f>
        <v>1080</v>
      </c>
      <c r="G8" s="158" t="s">
        <v>120</v>
      </c>
      <c r="H8" s="159">
        <f>+E8/30*F8</f>
        <v>138600000</v>
      </c>
      <c r="I8" s="160" t="s">
        <v>100</v>
      </c>
      <c r="J8" s="101"/>
      <c r="K8" s="101"/>
      <c r="L8" s="102"/>
      <c r="M8" s="96"/>
      <c r="N8" s="96"/>
    </row>
    <row r="9" spans="2:12" s="122" customFormat="1" ht="62.25" thickBot="1">
      <c r="B9" s="286"/>
      <c r="C9" s="113" t="s">
        <v>108</v>
      </c>
      <c r="D9" s="143" t="s">
        <v>104</v>
      </c>
      <c r="E9" s="144">
        <v>30000000</v>
      </c>
      <c r="F9" s="145">
        <v>1</v>
      </c>
      <c r="G9" s="146" t="s">
        <v>109</v>
      </c>
      <c r="H9" s="147">
        <f>+E9*F9</f>
        <v>30000000</v>
      </c>
      <c r="I9" s="148" t="s">
        <v>105</v>
      </c>
      <c r="J9" s="125"/>
      <c r="K9" s="125"/>
      <c r="L9" s="126"/>
    </row>
    <row r="10" spans="2:17" s="151" customFormat="1" ht="31.5" thickBot="1">
      <c r="B10" s="150" t="s">
        <v>103</v>
      </c>
      <c r="C10" s="153" t="s">
        <v>107</v>
      </c>
      <c r="D10" s="140" t="s">
        <v>87</v>
      </c>
      <c r="E10" s="104">
        <v>150000</v>
      </c>
      <c r="F10" s="141">
        <v>11</v>
      </c>
      <c r="G10" s="142" t="s">
        <v>121</v>
      </c>
      <c r="H10" s="154">
        <f>+E10*F10</f>
        <v>1650000</v>
      </c>
      <c r="I10" s="105" t="s">
        <v>122</v>
      </c>
      <c r="J10" s="119"/>
      <c r="K10" s="120"/>
      <c r="L10" s="119"/>
      <c r="M10" s="119"/>
      <c r="N10" s="119"/>
      <c r="O10" s="121"/>
      <c r="P10" s="119"/>
      <c r="Q10" s="119"/>
    </row>
    <row r="11" spans="2:9" ht="15.75" customHeight="1" thickBot="1">
      <c r="B11" s="278" t="s">
        <v>110</v>
      </c>
      <c r="C11" s="279"/>
      <c r="D11" s="279"/>
      <c r="E11" s="279"/>
      <c r="F11" s="279"/>
      <c r="G11" s="280"/>
      <c r="H11" s="169">
        <f>SUM(H5:H10)</f>
        <v>278362000</v>
      </c>
      <c r="I11" s="170"/>
    </row>
    <row r="12" ht="15">
      <c r="H12" s="111"/>
    </row>
    <row r="14" ht="15">
      <c r="H14" s="111"/>
    </row>
  </sheetData>
  <sheetProtection/>
  <mergeCells count="6">
    <mergeCell ref="B11:G11"/>
    <mergeCell ref="B5:B6"/>
    <mergeCell ref="C5:C6"/>
    <mergeCell ref="B8:B9"/>
    <mergeCell ref="B1:I1"/>
    <mergeCell ref="B2:I2"/>
  </mergeCells>
  <printOptions horizontalCentered="1"/>
  <pageMargins left="0.1968503937007874" right="0.1968503937007874" top="1.1811023622047245" bottom="0.1968503937007874" header="0.31496062992125984" footer="0.31496062992125984"/>
  <pageSetup orientation="landscape" scale="50" r:id="rId1"/>
</worksheet>
</file>

<file path=xl/worksheets/sheet2.xml><?xml version="1.0" encoding="utf-8"?>
<worksheet xmlns="http://schemas.openxmlformats.org/spreadsheetml/2006/main" xmlns:r="http://schemas.openxmlformats.org/officeDocument/2006/relationships">
  <dimension ref="B2:BK141"/>
  <sheetViews>
    <sheetView zoomScale="90" zoomScaleNormal="90" zoomScalePageLayoutView="0" workbookViewId="0" topLeftCell="B58">
      <selection activeCell="C82" sqref="C82"/>
    </sheetView>
  </sheetViews>
  <sheetFormatPr defaultColWidth="11.421875" defaultRowHeight="15" outlineLevelCol="1"/>
  <cols>
    <col min="1" max="1" width="0.71875" style="4" hidden="1" customWidth="1"/>
    <col min="2" max="2" width="50.7109375" style="4" customWidth="1"/>
    <col min="3" max="3" width="18.00390625" style="190" customWidth="1" outlineLevel="1"/>
    <col min="4" max="4" width="14.8515625" style="3" customWidth="1" outlineLevel="1"/>
    <col min="5" max="5" width="12.28125" style="3" customWidth="1" outlineLevel="1"/>
    <col min="6" max="7" width="20.00390625" style="3" bestFit="1" customWidth="1"/>
    <col min="8" max="8" width="18.28125" style="85" customWidth="1"/>
    <col min="9" max="9" width="18.00390625" style="195" bestFit="1" customWidth="1"/>
    <col min="10" max="10" width="18.00390625" style="192" bestFit="1" customWidth="1"/>
    <col min="11" max="11" width="14.8515625" style="193" customWidth="1"/>
    <col min="12" max="12" width="14.8515625" style="194" customWidth="1"/>
    <col min="13" max="13" width="16.57421875" style="194" bestFit="1" customWidth="1"/>
    <col min="14" max="16" width="14.8515625" style="194" bestFit="1" customWidth="1"/>
    <col min="17" max="63" width="11.421875" style="194" customWidth="1"/>
    <col min="64" max="16384" width="11.421875" style="4" customWidth="1"/>
  </cols>
  <sheetData>
    <row r="2" spans="2:8" ht="15">
      <c r="B2" s="290" t="s">
        <v>10</v>
      </c>
      <c r="C2" s="291"/>
      <c r="D2" s="291"/>
      <c r="E2" s="291"/>
      <c r="F2" s="291"/>
      <c r="G2" s="291"/>
      <c r="H2" s="292"/>
    </row>
    <row r="3" spans="2:8" ht="15">
      <c r="B3" s="290" t="s">
        <v>11</v>
      </c>
      <c r="C3" s="291"/>
      <c r="D3" s="291"/>
      <c r="E3" s="291"/>
      <c r="F3" s="291"/>
      <c r="G3" s="291"/>
      <c r="H3" s="292"/>
    </row>
    <row r="4" spans="2:8" ht="15">
      <c r="B4" s="290" t="s">
        <v>124</v>
      </c>
      <c r="C4" s="291"/>
      <c r="D4" s="291"/>
      <c r="E4" s="291"/>
      <c r="F4" s="291"/>
      <c r="G4" s="291"/>
      <c r="H4" s="292"/>
    </row>
    <row r="5" spans="2:8" ht="15">
      <c r="B5" s="290" t="s">
        <v>12</v>
      </c>
      <c r="C5" s="291"/>
      <c r="D5" s="291"/>
      <c r="E5" s="291"/>
      <c r="F5" s="291"/>
      <c r="G5" s="291"/>
      <c r="H5" s="292"/>
    </row>
    <row r="6" spans="2:8" ht="15">
      <c r="B6" s="292" t="s">
        <v>125</v>
      </c>
      <c r="C6" s="291"/>
      <c r="D6" s="291"/>
      <c r="E6" s="291"/>
      <c r="F6" s="291"/>
      <c r="G6" s="291"/>
      <c r="H6" s="292"/>
    </row>
    <row r="7" spans="2:8" ht="15.75" thickBot="1">
      <c r="B7" s="5"/>
      <c r="C7" s="175"/>
      <c r="D7" s="6"/>
      <c r="E7" s="6"/>
      <c r="F7" s="6"/>
      <c r="G7" s="6"/>
      <c r="H7" s="72"/>
    </row>
    <row r="8" spans="2:8" ht="15">
      <c r="B8" s="288" t="s">
        <v>13</v>
      </c>
      <c r="C8" s="176" t="s">
        <v>14</v>
      </c>
      <c r="D8" s="7" t="s">
        <v>15</v>
      </c>
      <c r="E8" s="7" t="s">
        <v>16</v>
      </c>
      <c r="F8" s="8" t="s">
        <v>57</v>
      </c>
      <c r="G8" s="91" t="s">
        <v>58</v>
      </c>
      <c r="H8" s="9" t="s">
        <v>48</v>
      </c>
    </row>
    <row r="9" spans="2:8" ht="12.75" customHeight="1" thickBot="1">
      <c r="B9" s="289"/>
      <c r="C9" s="177" t="s">
        <v>126</v>
      </c>
      <c r="D9" s="10"/>
      <c r="E9" s="11"/>
      <c r="F9" s="12" t="s">
        <v>126</v>
      </c>
      <c r="G9" s="92" t="s">
        <v>77</v>
      </c>
      <c r="H9" s="13" t="s">
        <v>155</v>
      </c>
    </row>
    <row r="10" spans="2:8" ht="15">
      <c r="B10" s="14" t="s">
        <v>17</v>
      </c>
      <c r="C10" s="178">
        <f>SUM(C11:C14)</f>
        <v>10672638758.052338</v>
      </c>
      <c r="D10" s="15">
        <f>SUM(D11:D14)</f>
        <v>0</v>
      </c>
      <c r="E10" s="15">
        <f>SUM(E11:E14)</f>
        <v>0</v>
      </c>
      <c r="F10" s="16">
        <f>SUM(F11:F14)</f>
        <v>10672638758.052338</v>
      </c>
      <c r="G10" s="17">
        <f>SUM(G11:G14)</f>
        <v>6949969053.032337</v>
      </c>
      <c r="H10" s="75">
        <f>+(F10-G10)/G10</f>
        <v>0.5356383138707308</v>
      </c>
    </row>
    <row r="11" spans="2:8" ht="15">
      <c r="B11" s="18" t="s">
        <v>18</v>
      </c>
      <c r="C11" s="179">
        <v>5533809852</v>
      </c>
      <c r="D11" s="19"/>
      <c r="E11" s="19"/>
      <c r="F11" s="20">
        <f>SUM(C11:E11)</f>
        <v>5533809852</v>
      </c>
      <c r="G11" s="21">
        <v>4870455670</v>
      </c>
      <c r="H11" s="76">
        <f>+(F11-G11)/G11</f>
        <v>0.13619961394700467</v>
      </c>
    </row>
    <row r="12" spans="2:8" ht="15">
      <c r="B12" s="18" t="s">
        <v>66</v>
      </c>
      <c r="C12" s="179">
        <v>113390147</v>
      </c>
      <c r="D12" s="19"/>
      <c r="E12" s="19"/>
      <c r="F12" s="20">
        <f>SUM(C12:E12)</f>
        <v>113390147</v>
      </c>
      <c r="G12" s="21">
        <v>136544330</v>
      </c>
      <c r="H12" s="76">
        <f>+(F12-G12)/G12</f>
        <v>-0.16957264355099916</v>
      </c>
    </row>
    <row r="13" spans="2:8" ht="15">
      <c r="B13" s="18" t="s">
        <v>19</v>
      </c>
      <c r="C13" s="179">
        <v>50000000</v>
      </c>
      <c r="D13" s="22"/>
      <c r="E13" s="19"/>
      <c r="F13" s="68">
        <f>SUM(C13:E13)</f>
        <v>50000000</v>
      </c>
      <c r="G13" s="21">
        <v>53000000</v>
      </c>
      <c r="H13" s="76">
        <f aca="true" t="shared" si="0" ref="H13:H102">+(F13-G13)/G13</f>
        <v>-0.05660377358490566</v>
      </c>
    </row>
    <row r="14" spans="2:14" ht="15">
      <c r="B14" s="18" t="s">
        <v>51</v>
      </c>
      <c r="C14" s="179">
        <f>+G127</f>
        <v>4975438759.052338</v>
      </c>
      <c r="D14" s="22"/>
      <c r="E14" s="19"/>
      <c r="F14" s="68">
        <f>SUM(C14:E14)</f>
        <v>4975438759.052338</v>
      </c>
      <c r="G14" s="69">
        <v>1889969053.0323372</v>
      </c>
      <c r="H14" s="77">
        <f t="shared" si="0"/>
        <v>1.632550385451845</v>
      </c>
      <c r="K14" s="195"/>
      <c r="L14" s="193"/>
      <c r="M14" s="193"/>
      <c r="N14" s="193"/>
    </row>
    <row r="15" spans="2:8" ht="15">
      <c r="B15" s="24" t="s">
        <v>20</v>
      </c>
      <c r="C15" s="180">
        <f>+SUM(C16:C17)</f>
        <v>75578375</v>
      </c>
      <c r="D15" s="25">
        <f>+SUM(D16:D17)</f>
        <v>0</v>
      </c>
      <c r="E15" s="25">
        <f>+SUM(E16:E17)</f>
        <v>0</v>
      </c>
      <c r="F15" s="26">
        <f>+SUM(F16:F17)</f>
        <v>75578375</v>
      </c>
      <c r="G15" s="27">
        <f>+SUM(G16:G17)</f>
        <v>1841088551</v>
      </c>
      <c r="H15" s="78">
        <f t="shared" si="0"/>
        <v>-0.9589490820748686</v>
      </c>
    </row>
    <row r="16" spans="2:8" ht="15">
      <c r="B16" s="18" t="s">
        <v>21</v>
      </c>
      <c r="C16" s="181">
        <v>3000000</v>
      </c>
      <c r="D16" s="19"/>
      <c r="E16" s="19"/>
      <c r="F16" s="20">
        <f>SUM(C16:E16)</f>
        <v>3000000</v>
      </c>
      <c r="G16" s="23">
        <v>1744088551</v>
      </c>
      <c r="H16" s="77">
        <f t="shared" si="0"/>
        <v>-0.9982799038510517</v>
      </c>
    </row>
    <row r="17" spans="2:8" ht="15">
      <c r="B17" s="18" t="s">
        <v>22</v>
      </c>
      <c r="C17" s="179">
        <v>72578375</v>
      </c>
      <c r="D17" s="22"/>
      <c r="E17" s="19"/>
      <c r="F17" s="20">
        <f>SUM(C17:E17)</f>
        <v>72578375</v>
      </c>
      <c r="G17" s="23">
        <v>97000000</v>
      </c>
      <c r="H17" s="77">
        <f t="shared" si="0"/>
        <v>-0.2517693298969072</v>
      </c>
    </row>
    <row r="18" spans="2:8" ht="15">
      <c r="B18" s="24" t="s">
        <v>23</v>
      </c>
      <c r="C18" s="180">
        <f>SUM(C10+C15)</f>
        <v>10748217133.052338</v>
      </c>
      <c r="D18" s="25">
        <f>SUM(D10+D15+D16)</f>
        <v>0</v>
      </c>
      <c r="E18" s="25">
        <f>SUM(E10+E15+E16)</f>
        <v>0</v>
      </c>
      <c r="F18" s="26">
        <f>SUM(F10+F15)</f>
        <v>10748217133.052338</v>
      </c>
      <c r="G18" s="27">
        <f>SUM(G10+G15)</f>
        <v>8791057604.032337</v>
      </c>
      <c r="H18" s="78">
        <f t="shared" si="0"/>
        <v>0.2226307251271199</v>
      </c>
    </row>
    <row r="19" spans="2:8" ht="15">
      <c r="B19" s="28" t="s">
        <v>24</v>
      </c>
      <c r="C19" s="180"/>
      <c r="D19" s="25"/>
      <c r="E19" s="25"/>
      <c r="F19" s="26"/>
      <c r="G19" s="27"/>
      <c r="H19" s="78"/>
    </row>
    <row r="20" spans="2:9" ht="15">
      <c r="B20" s="29" t="s">
        <v>25</v>
      </c>
      <c r="C20" s="180" t="e">
        <f>+C21+C49</f>
        <v>#REF!</v>
      </c>
      <c r="D20" s="25">
        <f>+D21+D49</f>
        <v>0</v>
      </c>
      <c r="E20" s="25">
        <f>+E21+E49</f>
        <v>0</v>
      </c>
      <c r="F20" s="26" t="e">
        <f>+F21+F49</f>
        <v>#REF!</v>
      </c>
      <c r="G20" s="27">
        <f>+G21+G49</f>
        <v>242896180</v>
      </c>
      <c r="H20" s="78" t="e">
        <f t="shared" si="0"/>
        <v>#REF!</v>
      </c>
      <c r="I20" s="195" t="e">
        <f>+F20/F126</f>
        <v>#REF!</v>
      </c>
    </row>
    <row r="21" spans="2:8" ht="15">
      <c r="B21" s="29" t="s">
        <v>154</v>
      </c>
      <c r="C21" s="180" t="e">
        <f>+C22+C34</f>
        <v>#REF!</v>
      </c>
      <c r="D21" s="25">
        <f>+D22+D34</f>
        <v>0</v>
      </c>
      <c r="E21" s="25">
        <f>+E22+E34</f>
        <v>0</v>
      </c>
      <c r="F21" s="26" t="e">
        <f>+F22+F34</f>
        <v>#REF!</v>
      </c>
      <c r="G21" s="27">
        <f>+G22+G34</f>
        <v>242896180</v>
      </c>
      <c r="H21" s="78" t="e">
        <f>+(F21-G21)/G21</f>
        <v>#REF!</v>
      </c>
    </row>
    <row r="22" spans="2:8" ht="15">
      <c r="B22" s="30" t="s">
        <v>6</v>
      </c>
      <c r="C22" s="180" t="e">
        <f>SUM(C23:C33)</f>
        <v>#REF!</v>
      </c>
      <c r="D22" s="25">
        <f>SUM(D23:D33)</f>
        <v>0</v>
      </c>
      <c r="E22" s="25">
        <f>SUM(E23:E33)</f>
        <v>0</v>
      </c>
      <c r="F22" s="26" t="e">
        <f>SUM(C22:E22)</f>
        <v>#REF!</v>
      </c>
      <c r="G22" s="27">
        <f>SUM(G23:G33)</f>
        <v>156148080</v>
      </c>
      <c r="H22" s="78" t="e">
        <f t="shared" si="0"/>
        <v>#REF!</v>
      </c>
    </row>
    <row r="23" spans="2:8" ht="15">
      <c r="B23" s="31" t="s">
        <v>26</v>
      </c>
      <c r="C23" s="181" t="e">
        <f>+#REF!</f>
        <v>#REF!</v>
      </c>
      <c r="D23" s="19"/>
      <c r="E23" s="19"/>
      <c r="F23" s="20" t="e">
        <f aca="true" t="shared" si="1" ref="F23:F33">SUM(C23:E23)</f>
        <v>#REF!</v>
      </c>
      <c r="G23" s="32">
        <v>42013871</v>
      </c>
      <c r="H23" s="79" t="e">
        <f t="shared" si="0"/>
        <v>#REF!</v>
      </c>
    </row>
    <row r="24" spans="2:8" ht="15">
      <c r="B24" s="31" t="s">
        <v>27</v>
      </c>
      <c r="C24" s="181" t="e">
        <f>+#REF!</f>
        <v>#REF!</v>
      </c>
      <c r="D24" s="19"/>
      <c r="E24" s="19"/>
      <c r="F24" s="20" t="e">
        <f t="shared" si="1"/>
        <v>#REF!</v>
      </c>
      <c r="G24" s="23">
        <v>1750577</v>
      </c>
      <c r="H24" s="77" t="e">
        <f t="shared" si="0"/>
        <v>#REF!</v>
      </c>
    </row>
    <row r="25" spans="2:14" ht="15">
      <c r="B25" s="33" t="s">
        <v>47</v>
      </c>
      <c r="C25" s="182">
        <v>1219207</v>
      </c>
      <c r="D25" s="19"/>
      <c r="E25" s="19"/>
      <c r="F25" s="20">
        <f t="shared" si="1"/>
        <v>1219207</v>
      </c>
      <c r="G25" s="23">
        <v>1161144</v>
      </c>
      <c r="H25" s="77">
        <f t="shared" si="0"/>
        <v>0.05000499507382375</v>
      </c>
      <c r="N25" s="196"/>
    </row>
    <row r="26" spans="2:8" ht="15">
      <c r="B26" s="31" t="s">
        <v>28</v>
      </c>
      <c r="C26" s="181" t="e">
        <f>+#REF!</f>
        <v>#REF!</v>
      </c>
      <c r="D26" s="19"/>
      <c r="E26" s="19"/>
      <c r="F26" s="20" t="e">
        <f t="shared" si="1"/>
        <v>#REF!</v>
      </c>
      <c r="G26" s="23">
        <v>3597918</v>
      </c>
      <c r="H26" s="77" t="e">
        <f t="shared" si="0"/>
        <v>#REF!</v>
      </c>
    </row>
    <row r="27" spans="2:8" ht="15">
      <c r="B27" s="31" t="s">
        <v>7</v>
      </c>
      <c r="C27" s="181" t="e">
        <f>+#REF!+#REF!</f>
        <v>#REF!</v>
      </c>
      <c r="D27" s="19"/>
      <c r="E27" s="19"/>
      <c r="F27" s="20" t="e">
        <f t="shared" si="1"/>
        <v>#REF!</v>
      </c>
      <c r="G27" s="23">
        <v>90137200</v>
      </c>
      <c r="H27" s="77" t="e">
        <f t="shared" si="0"/>
        <v>#REF!</v>
      </c>
    </row>
    <row r="28" spans="2:8" ht="15">
      <c r="B28" s="31" t="s">
        <v>29</v>
      </c>
      <c r="C28" s="181" t="e">
        <f>+#REF!</f>
        <v>#REF!</v>
      </c>
      <c r="D28" s="19"/>
      <c r="E28" s="19"/>
      <c r="F28" s="20" t="e">
        <f t="shared" si="1"/>
        <v>#REF!</v>
      </c>
      <c r="G28" s="23">
        <v>681452</v>
      </c>
      <c r="H28" s="77" t="e">
        <f t="shared" si="0"/>
        <v>#REF!</v>
      </c>
    </row>
    <row r="29" spans="2:8" ht="15">
      <c r="B29" s="31" t="s">
        <v>30</v>
      </c>
      <c r="C29" s="181" t="e">
        <f>+#REF!</f>
        <v>#REF!</v>
      </c>
      <c r="D29" s="19"/>
      <c r="E29" s="19"/>
      <c r="F29" s="20" t="e">
        <f t="shared" si="1"/>
        <v>#REF!</v>
      </c>
      <c r="G29" s="23">
        <v>3597918</v>
      </c>
      <c r="H29" s="77" t="e">
        <f t="shared" si="0"/>
        <v>#REF!</v>
      </c>
    </row>
    <row r="30" spans="2:8" ht="15">
      <c r="B30" s="31" t="s">
        <v>31</v>
      </c>
      <c r="C30" s="181" t="e">
        <f>+#REF!</f>
        <v>#REF!</v>
      </c>
      <c r="D30" s="19"/>
      <c r="E30" s="19"/>
      <c r="F30" s="20" t="e">
        <f t="shared" si="1"/>
        <v>#REF!</v>
      </c>
      <c r="G30" s="23">
        <v>432000</v>
      </c>
      <c r="H30" s="77" t="e">
        <f t="shared" si="0"/>
        <v>#REF!</v>
      </c>
    </row>
    <row r="31" spans="2:8" ht="15">
      <c r="B31" s="31" t="s">
        <v>32</v>
      </c>
      <c r="C31" s="181" t="e">
        <f>+#REF!+#REF!+#REF!</f>
        <v>#REF!</v>
      </c>
      <c r="D31" s="19"/>
      <c r="E31" s="19"/>
      <c r="F31" s="20" t="e">
        <f t="shared" si="1"/>
        <v>#REF!</v>
      </c>
      <c r="G31" s="23">
        <v>8836000</v>
      </c>
      <c r="H31" s="77" t="e">
        <f t="shared" si="0"/>
        <v>#REF!</v>
      </c>
    </row>
    <row r="32" spans="2:8" ht="15">
      <c r="B32" s="31" t="s">
        <v>33</v>
      </c>
      <c r="C32" s="181" t="e">
        <f>+#REF!</f>
        <v>#REF!</v>
      </c>
      <c r="D32" s="19"/>
      <c r="E32" s="19"/>
      <c r="F32" s="20" t="e">
        <f t="shared" si="1"/>
        <v>#REF!</v>
      </c>
      <c r="G32" s="23">
        <v>1751000</v>
      </c>
      <c r="H32" s="77" t="e">
        <f t="shared" si="0"/>
        <v>#REF!</v>
      </c>
    </row>
    <row r="33" spans="2:8" ht="15">
      <c r="B33" s="31" t="s">
        <v>34</v>
      </c>
      <c r="C33" s="181" t="e">
        <f>+#REF!+#REF!</f>
        <v>#REF!</v>
      </c>
      <c r="D33" s="19"/>
      <c r="E33" s="19"/>
      <c r="F33" s="20" t="e">
        <f t="shared" si="1"/>
        <v>#REF!</v>
      </c>
      <c r="G33" s="35">
        <v>2189000</v>
      </c>
      <c r="H33" s="80" t="e">
        <f t="shared" si="0"/>
        <v>#REF!</v>
      </c>
    </row>
    <row r="34" spans="2:8" ht="15">
      <c r="B34" s="30" t="s">
        <v>8</v>
      </c>
      <c r="C34" s="183" t="e">
        <f>SUM(C35:C48)</f>
        <v>#REF!</v>
      </c>
      <c r="D34" s="36">
        <f>SUM(D35:D48)</f>
        <v>0</v>
      </c>
      <c r="E34" s="36">
        <f>SUM(E35:E48)</f>
        <v>0</v>
      </c>
      <c r="F34" s="26" t="e">
        <f>SUM(C34:E34)</f>
        <v>#REF!</v>
      </c>
      <c r="G34" s="37">
        <f>SUM(G35:G48)</f>
        <v>86748100</v>
      </c>
      <c r="H34" s="78" t="e">
        <f t="shared" si="0"/>
        <v>#REF!</v>
      </c>
    </row>
    <row r="35" spans="2:8" ht="15">
      <c r="B35" s="31" t="s">
        <v>136</v>
      </c>
      <c r="C35" s="182" t="e">
        <f>+#REF!</f>
        <v>#REF!</v>
      </c>
      <c r="D35" s="19"/>
      <c r="E35" s="19"/>
      <c r="F35" s="20" t="e">
        <f aca="true" t="shared" si="2" ref="F35:F48">SUM(C35:E35)</f>
        <v>#REF!</v>
      </c>
      <c r="G35" s="32">
        <v>7311200</v>
      </c>
      <c r="H35" s="79" t="e">
        <f t="shared" si="0"/>
        <v>#REF!</v>
      </c>
    </row>
    <row r="36" spans="2:9" ht="15">
      <c r="B36" s="31" t="s">
        <v>35</v>
      </c>
      <c r="C36" s="182">
        <v>0</v>
      </c>
      <c r="D36" s="19"/>
      <c r="E36" s="19"/>
      <c r="F36" s="20">
        <f t="shared" si="2"/>
        <v>0</v>
      </c>
      <c r="G36" s="23">
        <v>0</v>
      </c>
      <c r="H36" s="77" t="e">
        <f t="shared" si="0"/>
        <v>#DIV/0!</v>
      </c>
      <c r="I36" s="192"/>
    </row>
    <row r="37" spans="2:8" ht="15">
      <c r="B37" s="31" t="s">
        <v>36</v>
      </c>
      <c r="C37" s="182">
        <v>1410602</v>
      </c>
      <c r="D37" s="19"/>
      <c r="E37" s="19"/>
      <c r="F37" s="20">
        <f t="shared" si="2"/>
        <v>1410602</v>
      </c>
      <c r="G37" s="23">
        <v>1362900</v>
      </c>
      <c r="H37" s="77">
        <f t="shared" si="0"/>
        <v>0.03500036686477365</v>
      </c>
    </row>
    <row r="38" spans="2:9" ht="15">
      <c r="B38" s="31" t="s">
        <v>2</v>
      </c>
      <c r="C38" s="182">
        <v>0</v>
      </c>
      <c r="D38" s="19"/>
      <c r="E38" s="19"/>
      <c r="F38" s="20">
        <f t="shared" si="2"/>
        <v>0</v>
      </c>
      <c r="G38" s="23">
        <v>0</v>
      </c>
      <c r="H38" s="77" t="e">
        <f t="shared" si="0"/>
        <v>#DIV/0!</v>
      </c>
      <c r="I38" s="192"/>
    </row>
    <row r="39" spans="2:8" ht="15">
      <c r="B39" s="31" t="s">
        <v>3</v>
      </c>
      <c r="C39" s="182" t="e">
        <f>+#REF!</f>
        <v>#REF!</v>
      </c>
      <c r="D39" s="19"/>
      <c r="E39" s="19"/>
      <c r="F39" s="20" t="e">
        <f t="shared" si="2"/>
        <v>#REF!</v>
      </c>
      <c r="G39" s="23">
        <v>15209000</v>
      </c>
      <c r="H39" s="77" t="e">
        <f t="shared" si="0"/>
        <v>#REF!</v>
      </c>
    </row>
    <row r="40" spans="2:8" ht="15">
      <c r="B40" s="31" t="s">
        <v>4</v>
      </c>
      <c r="C40" s="182" t="e">
        <f>+#REF!</f>
        <v>#REF!</v>
      </c>
      <c r="D40" s="19"/>
      <c r="E40" s="19"/>
      <c r="F40" s="20" t="e">
        <f t="shared" si="2"/>
        <v>#REF!</v>
      </c>
      <c r="G40" s="23">
        <v>160000</v>
      </c>
      <c r="H40" s="77">
        <v>1</v>
      </c>
    </row>
    <row r="41" spans="2:9" ht="15">
      <c r="B41" s="31" t="s">
        <v>37</v>
      </c>
      <c r="C41" s="182">
        <v>0</v>
      </c>
      <c r="D41" s="19"/>
      <c r="E41" s="19"/>
      <c r="F41" s="20">
        <f t="shared" si="2"/>
        <v>0</v>
      </c>
      <c r="G41" s="23">
        <v>0</v>
      </c>
      <c r="H41" s="77" t="e">
        <f t="shared" si="0"/>
        <v>#DIV/0!</v>
      </c>
      <c r="I41" s="192"/>
    </row>
    <row r="42" spans="2:8" ht="15">
      <c r="B42" s="31" t="s">
        <v>5</v>
      </c>
      <c r="C42" s="182" t="e">
        <f>+#REF!</f>
        <v>#REF!</v>
      </c>
      <c r="D42" s="19"/>
      <c r="E42" s="19"/>
      <c r="F42" s="20" t="e">
        <f>SUM(C42:E42)</f>
        <v>#REF!</v>
      </c>
      <c r="G42" s="23">
        <v>1200000</v>
      </c>
      <c r="H42" s="77" t="e">
        <f t="shared" si="0"/>
        <v>#REF!</v>
      </c>
    </row>
    <row r="43" spans="2:8" ht="15">
      <c r="B43" s="31" t="s">
        <v>96</v>
      </c>
      <c r="C43" s="182" t="e">
        <f>+#REF!</f>
        <v>#REF!</v>
      </c>
      <c r="D43" s="19"/>
      <c r="E43" s="19"/>
      <c r="F43" s="20" t="e">
        <f t="shared" si="2"/>
        <v>#REF!</v>
      </c>
      <c r="G43" s="23">
        <v>30000</v>
      </c>
      <c r="H43" s="77">
        <v>1</v>
      </c>
    </row>
    <row r="44" spans="2:8" ht="15">
      <c r="B44" s="31" t="s">
        <v>38</v>
      </c>
      <c r="C44" s="182" t="e">
        <f>+#REF!</f>
        <v>#REF!</v>
      </c>
      <c r="D44" s="19"/>
      <c r="E44" s="19"/>
      <c r="F44" s="20" t="e">
        <f t="shared" si="2"/>
        <v>#REF!</v>
      </c>
      <c r="G44" s="23">
        <v>600000</v>
      </c>
      <c r="H44" s="77" t="e">
        <f t="shared" si="0"/>
        <v>#REF!</v>
      </c>
    </row>
    <row r="45" spans="2:9" ht="15">
      <c r="B45" s="31" t="s">
        <v>39</v>
      </c>
      <c r="C45" s="182">
        <v>0</v>
      </c>
      <c r="D45" s="19"/>
      <c r="E45" s="19"/>
      <c r="F45" s="20">
        <f t="shared" si="2"/>
        <v>0</v>
      </c>
      <c r="G45" s="23">
        <v>0</v>
      </c>
      <c r="H45" s="77" t="e">
        <f t="shared" si="0"/>
        <v>#DIV/0!</v>
      </c>
      <c r="I45" s="192"/>
    </row>
    <row r="46" spans="2:8" ht="15">
      <c r="B46" s="31" t="s">
        <v>40</v>
      </c>
      <c r="C46" s="182" t="e">
        <f>+#REF!</f>
        <v>#REF!</v>
      </c>
      <c r="D46" s="19"/>
      <c r="E46" s="19"/>
      <c r="F46" s="20" t="e">
        <f t="shared" si="2"/>
        <v>#REF!</v>
      </c>
      <c r="G46" s="23">
        <v>4088400</v>
      </c>
      <c r="H46" s="77" t="e">
        <f t="shared" si="0"/>
        <v>#REF!</v>
      </c>
    </row>
    <row r="47" spans="2:8" ht="15">
      <c r="B47" s="31" t="s">
        <v>9</v>
      </c>
      <c r="C47" s="182" t="e">
        <f>+#REF!</f>
        <v>#REF!</v>
      </c>
      <c r="D47" s="19"/>
      <c r="E47" s="19"/>
      <c r="F47" s="20" t="e">
        <f t="shared" si="2"/>
        <v>#REF!</v>
      </c>
      <c r="G47" s="23">
        <v>13985600</v>
      </c>
      <c r="H47" s="77" t="e">
        <f t="shared" si="0"/>
        <v>#REF!</v>
      </c>
    </row>
    <row r="48" spans="2:13" ht="15">
      <c r="B48" s="38" t="s">
        <v>41</v>
      </c>
      <c r="C48" s="184">
        <v>38654902</v>
      </c>
      <c r="D48" s="39"/>
      <c r="E48" s="39"/>
      <c r="F48" s="20">
        <f t="shared" si="2"/>
        <v>38654902</v>
      </c>
      <c r="G48" s="167">
        <v>42801000</v>
      </c>
      <c r="H48" s="77">
        <f t="shared" si="0"/>
        <v>-0.0968691852994089</v>
      </c>
      <c r="L48" s="196"/>
      <c r="M48" s="196"/>
    </row>
    <row r="49" spans="2:8" ht="15">
      <c r="B49" s="29" t="s">
        <v>153</v>
      </c>
      <c r="C49" s="180" t="e">
        <f>+C50+C62</f>
        <v>#REF!</v>
      </c>
      <c r="D49" s="25">
        <f>+D50+D62</f>
        <v>0</v>
      </c>
      <c r="E49" s="25">
        <f>+E50+E62</f>
        <v>0</v>
      </c>
      <c r="F49" s="26" t="e">
        <f>+F50+F62</f>
        <v>#REF!</v>
      </c>
      <c r="G49" s="27">
        <f>+G50+G62</f>
        <v>0</v>
      </c>
      <c r="H49" s="78">
        <v>1</v>
      </c>
    </row>
    <row r="50" spans="2:8" ht="15">
      <c r="B50" s="30" t="s">
        <v>6</v>
      </c>
      <c r="C50" s="180" t="e">
        <f>SUM(C51:C61)</f>
        <v>#REF!</v>
      </c>
      <c r="D50" s="25">
        <f>SUM(D51:D61)</f>
        <v>0</v>
      </c>
      <c r="E50" s="25">
        <f>SUM(E51:E61)</f>
        <v>0</v>
      </c>
      <c r="F50" s="26" t="e">
        <f>SUM(C50:E50)</f>
        <v>#REF!</v>
      </c>
      <c r="G50" s="27">
        <f>SUM(G51:G61)</f>
        <v>0</v>
      </c>
      <c r="H50" s="78">
        <v>1</v>
      </c>
    </row>
    <row r="51" spans="2:8" ht="15">
      <c r="B51" s="31" t="s">
        <v>26</v>
      </c>
      <c r="C51" s="181" t="e">
        <f>+#REF!</f>
        <v>#REF!</v>
      </c>
      <c r="D51" s="19"/>
      <c r="E51" s="19"/>
      <c r="F51" s="20" t="e">
        <f aca="true" t="shared" si="3" ref="F51:F61">SUM(C51:E51)</f>
        <v>#REF!</v>
      </c>
      <c r="G51" s="32"/>
      <c r="H51" s="79">
        <v>1</v>
      </c>
    </row>
    <row r="52" spans="2:8" ht="15">
      <c r="B52" s="31" t="s">
        <v>27</v>
      </c>
      <c r="C52" s="181" t="e">
        <f>+#REF!</f>
        <v>#REF!</v>
      </c>
      <c r="D52" s="19"/>
      <c r="E52" s="19"/>
      <c r="F52" s="20" t="e">
        <f t="shared" si="3"/>
        <v>#REF!</v>
      </c>
      <c r="G52" s="23"/>
      <c r="H52" s="77">
        <v>1</v>
      </c>
    </row>
    <row r="53" spans="2:14" ht="15">
      <c r="B53" s="33" t="s">
        <v>47</v>
      </c>
      <c r="C53" s="182">
        <v>2438414</v>
      </c>
      <c r="D53" s="19"/>
      <c r="E53" s="19"/>
      <c r="F53" s="20">
        <f t="shared" si="3"/>
        <v>2438414</v>
      </c>
      <c r="G53" s="23"/>
      <c r="H53" s="77">
        <v>1</v>
      </c>
      <c r="N53" s="196"/>
    </row>
    <row r="54" spans="2:8" ht="15">
      <c r="B54" s="31" t="s">
        <v>28</v>
      </c>
      <c r="C54" s="181" t="e">
        <f>+#REF!</f>
        <v>#REF!</v>
      </c>
      <c r="D54" s="19"/>
      <c r="E54" s="19"/>
      <c r="F54" s="20" t="e">
        <f t="shared" si="3"/>
        <v>#REF!</v>
      </c>
      <c r="G54" s="23"/>
      <c r="H54" s="77">
        <v>1</v>
      </c>
    </row>
    <row r="55" spans="2:8" ht="15">
      <c r="B55" s="31" t="s">
        <v>7</v>
      </c>
      <c r="C55" s="181" t="e">
        <f>+#REF!</f>
        <v>#REF!</v>
      </c>
      <c r="D55" s="19"/>
      <c r="E55" s="19"/>
      <c r="F55" s="20" t="e">
        <f t="shared" si="3"/>
        <v>#REF!</v>
      </c>
      <c r="G55" s="23"/>
      <c r="H55" s="77">
        <v>1</v>
      </c>
    </row>
    <row r="56" spans="2:8" ht="15">
      <c r="B56" s="31" t="s">
        <v>29</v>
      </c>
      <c r="C56" s="181" t="e">
        <f>+#REF!</f>
        <v>#REF!</v>
      </c>
      <c r="D56" s="19"/>
      <c r="E56" s="19"/>
      <c r="F56" s="20" t="e">
        <f t="shared" si="3"/>
        <v>#REF!</v>
      </c>
      <c r="G56" s="23"/>
      <c r="H56" s="77">
        <v>1</v>
      </c>
    </row>
    <row r="57" spans="2:8" ht="15">
      <c r="B57" s="31" t="s">
        <v>30</v>
      </c>
      <c r="C57" s="181" t="e">
        <f>+#REF!</f>
        <v>#REF!</v>
      </c>
      <c r="D57" s="19"/>
      <c r="E57" s="19"/>
      <c r="F57" s="20" t="e">
        <f t="shared" si="3"/>
        <v>#REF!</v>
      </c>
      <c r="G57" s="23"/>
      <c r="H57" s="77">
        <v>1</v>
      </c>
    </row>
    <row r="58" spans="2:8" ht="15">
      <c r="B58" s="31" t="s">
        <v>31</v>
      </c>
      <c r="C58" s="181" t="e">
        <f>+#REF!</f>
        <v>#REF!</v>
      </c>
      <c r="D58" s="19"/>
      <c r="E58" s="19"/>
      <c r="F58" s="20" t="e">
        <f t="shared" si="3"/>
        <v>#REF!</v>
      </c>
      <c r="G58" s="23"/>
      <c r="H58" s="77">
        <v>1</v>
      </c>
    </row>
    <row r="59" spans="2:8" ht="15">
      <c r="B59" s="31" t="s">
        <v>32</v>
      </c>
      <c r="C59" s="181" t="e">
        <f>+#REF!+#REF!+#REF!</f>
        <v>#REF!</v>
      </c>
      <c r="D59" s="19"/>
      <c r="E59" s="19"/>
      <c r="F59" s="20" t="e">
        <f t="shared" si="3"/>
        <v>#REF!</v>
      </c>
      <c r="G59" s="23"/>
      <c r="H59" s="77">
        <v>1</v>
      </c>
    </row>
    <row r="60" spans="2:8" ht="15">
      <c r="B60" s="31" t="s">
        <v>33</v>
      </c>
      <c r="C60" s="181" t="e">
        <f>+#REF!</f>
        <v>#REF!</v>
      </c>
      <c r="D60" s="19"/>
      <c r="E60" s="19"/>
      <c r="F60" s="20" t="e">
        <f t="shared" si="3"/>
        <v>#REF!</v>
      </c>
      <c r="G60" s="23"/>
      <c r="H60" s="77">
        <v>1</v>
      </c>
    </row>
    <row r="61" spans="2:8" ht="15">
      <c r="B61" s="31" t="s">
        <v>34</v>
      </c>
      <c r="C61" s="181" t="e">
        <f>+#REF!+#REF!</f>
        <v>#REF!</v>
      </c>
      <c r="D61" s="19"/>
      <c r="E61" s="19"/>
      <c r="F61" s="20" t="e">
        <f t="shared" si="3"/>
        <v>#REF!</v>
      </c>
      <c r="G61" s="35"/>
      <c r="H61" s="80">
        <v>1</v>
      </c>
    </row>
    <row r="62" spans="2:8" ht="15">
      <c r="B62" s="30" t="s">
        <v>8</v>
      </c>
      <c r="C62" s="183">
        <f>SUM(C63:C73)</f>
        <v>284362677</v>
      </c>
      <c r="D62" s="36">
        <f>SUM(D63:D73)</f>
        <v>0</v>
      </c>
      <c r="E62" s="36">
        <f>SUM(E63:E73)</f>
        <v>0</v>
      </c>
      <c r="F62" s="26">
        <f aca="true" t="shared" si="4" ref="F62:F73">SUM(C62:E62)</f>
        <v>284362677</v>
      </c>
      <c r="G62" s="37">
        <f>SUM(G63:G73)</f>
        <v>0</v>
      </c>
      <c r="H62" s="78">
        <v>1</v>
      </c>
    </row>
    <row r="63" spans="2:8" ht="15">
      <c r="B63" s="31" t="s">
        <v>136</v>
      </c>
      <c r="C63" s="182">
        <v>19786502</v>
      </c>
      <c r="D63" s="19"/>
      <c r="E63" s="19"/>
      <c r="F63" s="20">
        <f t="shared" si="4"/>
        <v>19786502</v>
      </c>
      <c r="G63" s="32"/>
      <c r="H63" s="79">
        <v>1</v>
      </c>
    </row>
    <row r="64" spans="2:8" ht="15">
      <c r="B64" s="31" t="s">
        <v>36</v>
      </c>
      <c r="C64" s="182">
        <v>14168088</v>
      </c>
      <c r="D64" s="19"/>
      <c r="E64" s="19"/>
      <c r="F64" s="20">
        <f t="shared" si="4"/>
        <v>14168088</v>
      </c>
      <c r="G64" s="23"/>
      <c r="H64" s="77">
        <v>1</v>
      </c>
    </row>
    <row r="65" spans="2:8" ht="15">
      <c r="B65" s="31" t="s">
        <v>2</v>
      </c>
      <c r="C65" s="182">
        <v>5837400</v>
      </c>
      <c r="D65" s="19"/>
      <c r="E65" s="19"/>
      <c r="F65" s="20">
        <f t="shared" si="4"/>
        <v>5837400</v>
      </c>
      <c r="G65" s="23"/>
      <c r="H65" s="77">
        <v>1</v>
      </c>
    </row>
    <row r="66" spans="2:8" ht="15">
      <c r="B66" s="31" t="s">
        <v>3</v>
      </c>
      <c r="C66" s="182">
        <v>115574537</v>
      </c>
      <c r="D66" s="19"/>
      <c r="E66" s="19"/>
      <c r="F66" s="20">
        <f t="shared" si="4"/>
        <v>115574537</v>
      </c>
      <c r="G66" s="23"/>
      <c r="H66" s="77">
        <v>1</v>
      </c>
    </row>
    <row r="67" spans="2:8" ht="15">
      <c r="B67" s="31" t="s">
        <v>4</v>
      </c>
      <c r="C67" s="182">
        <v>30856517</v>
      </c>
      <c r="D67" s="19"/>
      <c r="E67" s="19"/>
      <c r="F67" s="20">
        <f t="shared" si="4"/>
        <v>30856517</v>
      </c>
      <c r="G67" s="23"/>
      <c r="H67" s="77">
        <v>1</v>
      </c>
    </row>
    <row r="68" spans="2:8" ht="15">
      <c r="B68" s="31" t="s">
        <v>5</v>
      </c>
      <c r="C68" s="182">
        <v>31550940</v>
      </c>
      <c r="D68" s="19"/>
      <c r="E68" s="19"/>
      <c r="F68" s="20">
        <f t="shared" si="4"/>
        <v>31550940</v>
      </c>
      <c r="G68" s="23"/>
      <c r="H68" s="77">
        <v>1</v>
      </c>
    </row>
    <row r="69" spans="2:8" ht="15">
      <c r="B69" s="31" t="s">
        <v>96</v>
      </c>
      <c r="C69" s="182">
        <v>4662850</v>
      </c>
      <c r="D69" s="19"/>
      <c r="E69" s="19"/>
      <c r="F69" s="20">
        <f t="shared" si="4"/>
        <v>4662850</v>
      </c>
      <c r="G69" s="23"/>
      <c r="H69" s="77">
        <v>1</v>
      </c>
    </row>
    <row r="70" spans="2:8" ht="15">
      <c r="B70" s="31" t="s">
        <v>38</v>
      </c>
      <c r="C70" s="182">
        <v>1569207</v>
      </c>
      <c r="D70" s="19"/>
      <c r="E70" s="19"/>
      <c r="F70" s="20">
        <f t="shared" si="4"/>
        <v>1569207</v>
      </c>
      <c r="G70" s="23"/>
      <c r="H70" s="77">
        <v>1</v>
      </c>
    </row>
    <row r="71" spans="2:8" ht="15">
      <c r="B71" s="31" t="s">
        <v>39</v>
      </c>
      <c r="C71" s="182">
        <v>45050000</v>
      </c>
      <c r="D71" s="19"/>
      <c r="E71" s="19"/>
      <c r="F71" s="20">
        <f t="shared" si="4"/>
        <v>45050000</v>
      </c>
      <c r="G71" s="23"/>
      <c r="H71" s="77">
        <v>1</v>
      </c>
    </row>
    <row r="72" spans="2:8" ht="15">
      <c r="B72" s="31" t="s">
        <v>40</v>
      </c>
      <c r="C72" s="182">
        <v>14106635.999999998</v>
      </c>
      <c r="D72" s="19"/>
      <c r="E72" s="19"/>
      <c r="F72" s="20">
        <f t="shared" si="4"/>
        <v>14106635.999999998</v>
      </c>
      <c r="G72" s="23"/>
      <c r="H72" s="77">
        <v>1</v>
      </c>
    </row>
    <row r="73" spans="2:11" s="194" customFormat="1" ht="15.75" thickBot="1">
      <c r="B73" s="33" t="s">
        <v>97</v>
      </c>
      <c r="C73" s="203">
        <v>1200000</v>
      </c>
      <c r="D73" s="204"/>
      <c r="E73" s="205"/>
      <c r="F73" s="68">
        <f t="shared" si="4"/>
        <v>1200000</v>
      </c>
      <c r="G73" s="69"/>
      <c r="H73" s="208">
        <v>1</v>
      </c>
      <c r="I73" s="195"/>
      <c r="J73" s="192"/>
      <c r="K73" s="193"/>
    </row>
    <row r="74" spans="2:9" ht="15.75" thickBot="1">
      <c r="B74" s="40" t="s">
        <v>113</v>
      </c>
      <c r="C74" s="185">
        <f>+C75</f>
        <v>564719999.9</v>
      </c>
      <c r="D74" s="41">
        <f>+D75</f>
        <v>0</v>
      </c>
      <c r="E74" s="41">
        <f>+E75</f>
        <v>0</v>
      </c>
      <c r="F74" s="42">
        <f>+F75</f>
        <v>564719999.9</v>
      </c>
      <c r="G74" s="43">
        <f>+G75</f>
        <v>500700000</v>
      </c>
      <c r="H74" s="81">
        <f t="shared" si="0"/>
        <v>0.127860994407829</v>
      </c>
      <c r="I74" s="195" t="e">
        <f>+F74/F126</f>
        <v>#REF!</v>
      </c>
    </row>
    <row r="75" spans="2:8" ht="15">
      <c r="B75" s="44" t="s">
        <v>42</v>
      </c>
      <c r="C75" s="186">
        <f>(+C11+C12)*10%</f>
        <v>564719999.9</v>
      </c>
      <c r="D75" s="45">
        <f>(+D11+D12)*10%</f>
        <v>0</v>
      </c>
      <c r="E75" s="45">
        <f>(+E11+E12)*10%</f>
        <v>0</v>
      </c>
      <c r="F75" s="46">
        <f>(+F11+F12)*10%</f>
        <v>564719999.9</v>
      </c>
      <c r="G75" s="45">
        <f>(+G11+G12)*10%</f>
        <v>500700000</v>
      </c>
      <c r="H75" s="82">
        <f t="shared" si="0"/>
        <v>0.127860994407829</v>
      </c>
    </row>
    <row r="76" spans="2:16" ht="15">
      <c r="B76" s="29" t="s">
        <v>114</v>
      </c>
      <c r="C76" s="180" t="e">
        <f>+C77+C89+C107</f>
        <v>#REF!</v>
      </c>
      <c r="D76" s="25">
        <f>+D77+D89+D107</f>
        <v>0</v>
      </c>
      <c r="E76" s="25">
        <f>+E77+E89+E107</f>
        <v>0</v>
      </c>
      <c r="F76" s="26" t="e">
        <f>+F77+F89+F107</f>
        <v>#REF!</v>
      </c>
      <c r="G76" s="27">
        <f>+G77+G89+G107</f>
        <v>3072022664.98</v>
      </c>
      <c r="H76" s="78" t="e">
        <f t="shared" si="0"/>
        <v>#REF!</v>
      </c>
      <c r="I76" s="195" t="e">
        <f>+F76/F126</f>
        <v>#REF!</v>
      </c>
      <c r="L76" s="197"/>
      <c r="O76" s="198"/>
      <c r="P76" s="47"/>
    </row>
    <row r="77" spans="2:15" ht="15">
      <c r="B77" s="30" t="s">
        <v>6</v>
      </c>
      <c r="C77" s="183" t="e">
        <f>SUM(C78:C88)</f>
        <v>#REF!</v>
      </c>
      <c r="D77" s="36">
        <f>SUM(D78:D88)</f>
        <v>0</v>
      </c>
      <c r="E77" s="36">
        <f>SUM(E78:E88)</f>
        <v>0</v>
      </c>
      <c r="F77" s="48" t="e">
        <f>SUM(F78:F88)</f>
        <v>#REF!</v>
      </c>
      <c r="G77" s="37">
        <f>SUM(G78:G88)</f>
        <v>1237033126.62</v>
      </c>
      <c r="H77" s="78" t="e">
        <f t="shared" si="0"/>
        <v>#REF!</v>
      </c>
      <c r="L77" s="197"/>
      <c r="M77" s="244"/>
      <c r="O77" s="196"/>
    </row>
    <row r="78" spans="2:12" ht="15">
      <c r="B78" s="33" t="s">
        <v>26</v>
      </c>
      <c r="C78" s="182" t="e">
        <f>+#REF!+5</f>
        <v>#REF!</v>
      </c>
      <c r="D78" s="19"/>
      <c r="E78" s="34"/>
      <c r="F78" s="49" t="e">
        <f aca="true" t="shared" si="5" ref="F78:F88">SUM(C78:E78)</f>
        <v>#REF!</v>
      </c>
      <c r="G78" s="50">
        <v>724372776</v>
      </c>
      <c r="H78" s="79" t="e">
        <f t="shared" si="0"/>
        <v>#REF!</v>
      </c>
      <c r="L78" s="197"/>
    </row>
    <row r="79" spans="2:12" ht="15">
      <c r="B79" s="33" t="s">
        <v>27</v>
      </c>
      <c r="C79" s="182" t="e">
        <f>+#REF!</f>
        <v>#REF!</v>
      </c>
      <c r="D79" s="19"/>
      <c r="E79" s="34"/>
      <c r="F79" s="49" t="e">
        <f t="shared" si="5"/>
        <v>#REF!</v>
      </c>
      <c r="G79" s="51">
        <v>29356153</v>
      </c>
      <c r="H79" s="77" t="e">
        <f t="shared" si="0"/>
        <v>#REF!</v>
      </c>
      <c r="L79" s="197"/>
    </row>
    <row r="80" spans="2:8" ht="15">
      <c r="B80" s="33" t="s">
        <v>47</v>
      </c>
      <c r="C80" s="182">
        <v>1219207</v>
      </c>
      <c r="D80" s="19"/>
      <c r="E80" s="34"/>
      <c r="F80" s="49">
        <f t="shared" si="5"/>
        <v>1219207</v>
      </c>
      <c r="G80" s="51">
        <v>3483436</v>
      </c>
      <c r="H80" s="77">
        <f t="shared" si="0"/>
        <v>-0.6499987368793341</v>
      </c>
    </row>
    <row r="81" spans="2:8" ht="15">
      <c r="B81" s="33" t="s">
        <v>28</v>
      </c>
      <c r="C81" s="182" t="e">
        <f>+#REF!</f>
        <v>#REF!</v>
      </c>
      <c r="D81" s="19"/>
      <c r="E81" s="34"/>
      <c r="F81" s="49" t="e">
        <f t="shared" si="5"/>
        <v>#REF!</v>
      </c>
      <c r="G81" s="51">
        <v>59000686</v>
      </c>
      <c r="H81" s="77" t="e">
        <f t="shared" si="0"/>
        <v>#REF!</v>
      </c>
    </row>
    <row r="82" spans="2:11" s="194" customFormat="1" ht="15">
      <c r="B82" s="33" t="s">
        <v>7</v>
      </c>
      <c r="C82" s="203">
        <v>103667932</v>
      </c>
      <c r="D82" s="204"/>
      <c r="E82" s="205"/>
      <c r="F82" s="206">
        <f t="shared" si="5"/>
        <v>103667932</v>
      </c>
      <c r="G82" s="207">
        <v>132694034</v>
      </c>
      <c r="H82" s="208">
        <f t="shared" si="0"/>
        <v>-0.2187445895269112</v>
      </c>
      <c r="I82" s="195"/>
      <c r="J82" s="192"/>
      <c r="K82" s="193"/>
    </row>
    <row r="83" spans="2:8" ht="15">
      <c r="B83" s="33" t="s">
        <v>29</v>
      </c>
      <c r="C83" s="182" t="e">
        <f>+#REF!</f>
        <v>#REF!</v>
      </c>
      <c r="D83" s="34"/>
      <c r="E83" s="34"/>
      <c r="F83" s="49" t="e">
        <f t="shared" si="5"/>
        <v>#REF!</v>
      </c>
      <c r="G83" s="51">
        <v>2044355.62</v>
      </c>
      <c r="H83" s="77" t="e">
        <f t="shared" si="0"/>
        <v>#REF!</v>
      </c>
    </row>
    <row r="84" spans="2:8" ht="15">
      <c r="B84" s="33" t="s">
        <v>30</v>
      </c>
      <c r="C84" s="182" t="e">
        <f>+#REF!</f>
        <v>#REF!</v>
      </c>
      <c r="D84" s="19"/>
      <c r="E84" s="34"/>
      <c r="F84" s="49" t="e">
        <f t="shared" si="5"/>
        <v>#REF!</v>
      </c>
      <c r="G84" s="51">
        <v>59000686</v>
      </c>
      <c r="H84" s="77" t="e">
        <f t="shared" si="0"/>
        <v>#REF!</v>
      </c>
    </row>
    <row r="85" spans="2:8" ht="15">
      <c r="B85" s="33" t="s">
        <v>31</v>
      </c>
      <c r="C85" s="182" t="e">
        <f>+#REF!</f>
        <v>#REF!</v>
      </c>
      <c r="D85" s="19"/>
      <c r="E85" s="34"/>
      <c r="F85" s="49" t="e">
        <f t="shared" si="5"/>
        <v>#REF!</v>
      </c>
      <c r="G85" s="51">
        <v>7085000</v>
      </c>
      <c r="H85" s="77" t="e">
        <f t="shared" si="0"/>
        <v>#REF!</v>
      </c>
    </row>
    <row r="86" spans="2:8" ht="18" customHeight="1">
      <c r="B86" s="33" t="s">
        <v>32</v>
      </c>
      <c r="C86" s="182" t="e">
        <f>+#REF!+#REF!+#REF!</f>
        <v>#REF!</v>
      </c>
      <c r="D86" s="19"/>
      <c r="E86" s="34"/>
      <c r="F86" s="49" t="e">
        <f t="shared" si="5"/>
        <v>#REF!</v>
      </c>
      <c r="G86" s="51">
        <v>153960000</v>
      </c>
      <c r="H86" s="77" t="e">
        <f t="shared" si="0"/>
        <v>#REF!</v>
      </c>
    </row>
    <row r="87" spans="2:8" ht="15">
      <c r="B87" s="33" t="s">
        <v>33</v>
      </c>
      <c r="C87" s="182" t="e">
        <f>+#REF!</f>
        <v>#REF!</v>
      </c>
      <c r="D87" s="19"/>
      <c r="E87" s="34"/>
      <c r="F87" s="49" t="e">
        <f t="shared" si="5"/>
        <v>#REF!</v>
      </c>
      <c r="G87" s="51">
        <v>29349000</v>
      </c>
      <c r="H87" s="77" t="e">
        <f t="shared" si="0"/>
        <v>#REF!</v>
      </c>
    </row>
    <row r="88" spans="2:8" ht="15">
      <c r="B88" s="33" t="s">
        <v>34</v>
      </c>
      <c r="C88" s="182" t="e">
        <f>+#REF!+#REF!</f>
        <v>#REF!</v>
      </c>
      <c r="D88" s="19"/>
      <c r="E88" s="34"/>
      <c r="F88" s="49" t="e">
        <f t="shared" si="5"/>
        <v>#REF!</v>
      </c>
      <c r="G88" s="53">
        <v>36687000</v>
      </c>
      <c r="H88" s="80" t="e">
        <f t="shared" si="0"/>
        <v>#REF!</v>
      </c>
    </row>
    <row r="89" spans="2:15" ht="15">
      <c r="B89" s="30" t="s">
        <v>8</v>
      </c>
      <c r="C89" s="183" t="e">
        <f>SUM(C90:C106)</f>
        <v>#REF!</v>
      </c>
      <c r="D89" s="36">
        <f>SUM(D90:D106)</f>
        <v>0</v>
      </c>
      <c r="E89" s="36">
        <f>SUM(E90:E106)</f>
        <v>0</v>
      </c>
      <c r="F89" s="48" t="e">
        <f>SUM(F90:F106)</f>
        <v>#REF!</v>
      </c>
      <c r="G89" s="37">
        <f>SUM(G90:G106)</f>
        <v>801264178.36</v>
      </c>
      <c r="H89" s="78" t="e">
        <f t="shared" si="0"/>
        <v>#REF!</v>
      </c>
      <c r="L89" s="243"/>
      <c r="O89" s="196"/>
    </row>
    <row r="90" spans="2:8" ht="15">
      <c r="B90" s="54" t="s">
        <v>136</v>
      </c>
      <c r="C90" s="182">
        <v>46795725</v>
      </c>
      <c r="D90" s="19"/>
      <c r="E90" s="34"/>
      <c r="F90" s="20">
        <f>SUM(C90:E90)</f>
        <v>46795725</v>
      </c>
      <c r="G90" s="166">
        <v>94445906</v>
      </c>
      <c r="H90" s="79">
        <f t="shared" si="0"/>
        <v>-0.5045235205854238</v>
      </c>
    </row>
    <row r="91" spans="2:8" ht="15">
      <c r="B91" s="54" t="s">
        <v>127</v>
      </c>
      <c r="C91" s="182" t="e">
        <f>+#REF!+#REF!+'ESTACIONES METEREOLÓGICAS'!F7</f>
        <v>#REF!</v>
      </c>
      <c r="D91" s="19"/>
      <c r="E91" s="34"/>
      <c r="F91" s="20" t="e">
        <f aca="true" t="shared" si="6" ref="F91:F106">SUM(C91:E91)</f>
        <v>#REF!</v>
      </c>
      <c r="G91" s="166">
        <v>100000000</v>
      </c>
      <c r="H91" s="79" t="e">
        <f t="shared" si="0"/>
        <v>#REF!</v>
      </c>
    </row>
    <row r="92" spans="2:12" ht="15">
      <c r="B92" s="54" t="s">
        <v>35</v>
      </c>
      <c r="C92" s="182">
        <v>0</v>
      </c>
      <c r="D92" s="19"/>
      <c r="E92" s="34"/>
      <c r="F92" s="20">
        <f t="shared" si="6"/>
        <v>0</v>
      </c>
      <c r="G92" s="69">
        <v>0</v>
      </c>
      <c r="H92" s="77" t="e">
        <f t="shared" si="0"/>
        <v>#DIV/0!</v>
      </c>
      <c r="I92" s="192"/>
      <c r="L92" s="243"/>
    </row>
    <row r="93" spans="2:12" ht="15">
      <c r="B93" s="54" t="s">
        <v>36</v>
      </c>
      <c r="C93" s="182" t="e">
        <f>+#REF!</f>
        <v>#REF!</v>
      </c>
      <c r="D93" s="19"/>
      <c r="E93" s="34"/>
      <c r="F93" s="20" t="e">
        <f t="shared" si="6"/>
        <v>#REF!</v>
      </c>
      <c r="G93" s="69">
        <v>21311220</v>
      </c>
      <c r="H93" s="77" t="e">
        <f t="shared" si="0"/>
        <v>#REF!</v>
      </c>
      <c r="L93" s="197"/>
    </row>
    <row r="94" spans="2:8" ht="15">
      <c r="B94" s="54" t="s">
        <v>2</v>
      </c>
      <c r="C94" s="182" t="e">
        <f>+#REF!</f>
        <v>#REF!</v>
      </c>
      <c r="D94" s="19"/>
      <c r="E94" s="34"/>
      <c r="F94" s="20" t="e">
        <f t="shared" si="6"/>
        <v>#REF!</v>
      </c>
      <c r="G94" s="69">
        <v>8280000</v>
      </c>
      <c r="H94" s="77" t="e">
        <f t="shared" si="0"/>
        <v>#REF!</v>
      </c>
    </row>
    <row r="95" spans="2:8" ht="15">
      <c r="B95" s="54" t="s">
        <v>3</v>
      </c>
      <c r="C95" s="182">
        <v>180075881</v>
      </c>
      <c r="D95" s="19"/>
      <c r="E95" s="34"/>
      <c r="F95" s="20">
        <f t="shared" si="6"/>
        <v>180075881</v>
      </c>
      <c r="G95" s="69">
        <v>219358982.36</v>
      </c>
      <c r="H95" s="77">
        <f t="shared" si="0"/>
        <v>-0.1790813439110997</v>
      </c>
    </row>
    <row r="96" spans="2:13" ht="15">
      <c r="B96" s="54" t="s">
        <v>4</v>
      </c>
      <c r="C96" s="182">
        <v>225692798</v>
      </c>
      <c r="D96" s="19"/>
      <c r="E96" s="34"/>
      <c r="F96" s="20">
        <f t="shared" si="6"/>
        <v>225692798</v>
      </c>
      <c r="G96" s="69">
        <v>143715588</v>
      </c>
      <c r="H96" s="77">
        <f t="shared" si="0"/>
        <v>0.5704127933568347</v>
      </c>
      <c r="L96" s="199"/>
      <c r="M96" s="199"/>
    </row>
    <row r="97" spans="2:8" ht="15">
      <c r="B97" s="54" t="s">
        <v>37</v>
      </c>
      <c r="C97" s="182" t="e">
        <f>+#REF!+#REF!</f>
        <v>#REF!</v>
      </c>
      <c r="D97" s="19"/>
      <c r="E97" s="34"/>
      <c r="F97" s="20" t="e">
        <f t="shared" si="6"/>
        <v>#REF!</v>
      </c>
      <c r="G97" s="69">
        <v>4000000</v>
      </c>
      <c r="H97" s="77" t="e">
        <f t="shared" si="0"/>
        <v>#REF!</v>
      </c>
    </row>
    <row r="98" spans="2:8" ht="15">
      <c r="B98" s="54" t="s">
        <v>5</v>
      </c>
      <c r="C98" s="182" t="e">
        <f>+#REF!+#REF!+#REF!+#REF!+#REF!+#REF!+#REF!</f>
        <v>#REF!</v>
      </c>
      <c r="D98" s="19"/>
      <c r="E98" s="34"/>
      <c r="F98" s="20" t="e">
        <f t="shared" si="6"/>
        <v>#REF!</v>
      </c>
      <c r="G98" s="69">
        <v>156264000</v>
      </c>
      <c r="H98" s="77" t="e">
        <f t="shared" si="0"/>
        <v>#REF!</v>
      </c>
    </row>
    <row r="99" spans="2:8" ht="15">
      <c r="B99" s="54" t="s">
        <v>96</v>
      </c>
      <c r="C99" s="182" t="e">
        <f>+#REF!+#REF!+#REF!+#REF!</f>
        <v>#REF!</v>
      </c>
      <c r="D99" s="19"/>
      <c r="E99" s="34"/>
      <c r="F99" s="20" t="e">
        <f t="shared" si="6"/>
        <v>#REF!</v>
      </c>
      <c r="G99" s="69">
        <v>3880000</v>
      </c>
      <c r="H99" s="77" t="e">
        <f t="shared" si="0"/>
        <v>#REF!</v>
      </c>
    </row>
    <row r="100" spans="2:8" ht="15">
      <c r="B100" s="54" t="s">
        <v>38</v>
      </c>
      <c r="C100" s="182" t="e">
        <f>+#REF!+#REF!+#REF!+#REF!+#REF!+#REF!</f>
        <v>#REF!</v>
      </c>
      <c r="D100" s="19"/>
      <c r="E100" s="34"/>
      <c r="F100" s="20" t="e">
        <f t="shared" si="6"/>
        <v>#REF!</v>
      </c>
      <c r="G100" s="69">
        <v>5668142</v>
      </c>
      <c r="H100" s="77" t="e">
        <f t="shared" si="0"/>
        <v>#REF!</v>
      </c>
    </row>
    <row r="101" spans="2:9" ht="15">
      <c r="B101" s="54" t="s">
        <v>39</v>
      </c>
      <c r="C101" s="182">
        <v>0</v>
      </c>
      <c r="D101" s="19"/>
      <c r="E101" s="34"/>
      <c r="F101" s="20">
        <f t="shared" si="6"/>
        <v>0</v>
      </c>
      <c r="G101" s="69">
        <v>30000000</v>
      </c>
      <c r="H101" s="77">
        <f t="shared" si="0"/>
        <v>-1</v>
      </c>
      <c r="I101" s="192"/>
    </row>
    <row r="102" spans="2:9" ht="15">
      <c r="B102" s="54" t="s">
        <v>40</v>
      </c>
      <c r="C102" s="182">
        <v>0</v>
      </c>
      <c r="D102" s="19"/>
      <c r="E102" s="34"/>
      <c r="F102" s="20">
        <f t="shared" si="6"/>
        <v>0</v>
      </c>
      <c r="G102" s="23">
        <v>13629600</v>
      </c>
      <c r="H102" s="77">
        <f t="shared" si="0"/>
        <v>-1</v>
      </c>
      <c r="I102" s="192"/>
    </row>
    <row r="103" spans="2:9" ht="15">
      <c r="B103" s="54" t="s">
        <v>49</v>
      </c>
      <c r="C103" s="187">
        <v>0</v>
      </c>
      <c r="D103" s="19"/>
      <c r="E103" s="34"/>
      <c r="F103" s="20">
        <f t="shared" si="6"/>
        <v>0</v>
      </c>
      <c r="G103" s="23">
        <v>0</v>
      </c>
      <c r="H103" s="77" t="e">
        <f>+(F103-G103)/G103</f>
        <v>#DIV/0!</v>
      </c>
      <c r="I103" s="192"/>
    </row>
    <row r="104" spans="2:11" s="194" customFormat="1" ht="15">
      <c r="B104" s="33" t="s">
        <v>97</v>
      </c>
      <c r="C104" s="203">
        <v>0</v>
      </c>
      <c r="D104" s="204"/>
      <c r="E104" s="205"/>
      <c r="F104" s="68">
        <f t="shared" si="6"/>
        <v>0</v>
      </c>
      <c r="G104" s="69">
        <v>710740</v>
      </c>
      <c r="H104" s="208">
        <f>+(F104-G104)/G104</f>
        <v>-1</v>
      </c>
      <c r="I104" s="192"/>
      <c r="J104" s="192"/>
      <c r="K104" s="193"/>
    </row>
    <row r="105" spans="2:9" ht="15">
      <c r="B105" s="54" t="s">
        <v>9</v>
      </c>
      <c r="C105" s="182">
        <v>0</v>
      </c>
      <c r="D105" s="34"/>
      <c r="E105" s="34"/>
      <c r="F105" s="20">
        <f t="shared" si="6"/>
        <v>0</v>
      </c>
      <c r="G105" s="23">
        <v>0</v>
      </c>
      <c r="H105" s="77" t="e">
        <f>+(F105-G105)/G105</f>
        <v>#DIV/0!</v>
      </c>
      <c r="I105" s="192"/>
    </row>
    <row r="106" spans="2:9" ht="15">
      <c r="B106" s="54" t="s">
        <v>41</v>
      </c>
      <c r="C106" s="182">
        <v>0</v>
      </c>
      <c r="D106" s="34"/>
      <c r="E106" s="34"/>
      <c r="F106" s="20">
        <f t="shared" si="6"/>
        <v>0</v>
      </c>
      <c r="G106" s="35">
        <v>0</v>
      </c>
      <c r="H106" s="77" t="e">
        <f>+(F106-G106)/G106</f>
        <v>#DIV/0!</v>
      </c>
      <c r="I106" s="192"/>
    </row>
    <row r="107" spans="2:8" ht="15">
      <c r="B107" s="30" t="s">
        <v>43</v>
      </c>
      <c r="C107" s="183" t="e">
        <f>+C108+C120+C124</f>
        <v>#REF!</v>
      </c>
      <c r="D107" s="36">
        <f>+D108+D120+D124</f>
        <v>0</v>
      </c>
      <c r="E107" s="36">
        <f>+E108+E120+E124</f>
        <v>0</v>
      </c>
      <c r="F107" s="36" t="e">
        <f>+F108+F120+F124</f>
        <v>#REF!</v>
      </c>
      <c r="G107" s="37">
        <f>+G108+G120+G124</f>
        <v>1033725360</v>
      </c>
      <c r="H107" s="78" t="e">
        <f aca="true" t="shared" si="7" ref="H107:H128">+(F107-G107)/G107</f>
        <v>#REF!</v>
      </c>
    </row>
    <row r="108" spans="2:8" ht="15">
      <c r="B108" s="56" t="s">
        <v>50</v>
      </c>
      <c r="C108" s="183" t="e">
        <f>SUM(C109:C119)</f>
        <v>#REF!</v>
      </c>
      <c r="D108" s="36">
        <f>SUM(D109:D119)</f>
        <v>0</v>
      </c>
      <c r="E108" s="36">
        <f>SUM(E109:E119)</f>
        <v>0</v>
      </c>
      <c r="F108" s="36" t="e">
        <f>SUM(F109:F119)</f>
        <v>#REF!</v>
      </c>
      <c r="G108" s="37">
        <f>SUM(G109:G115)</f>
        <v>200625000</v>
      </c>
      <c r="H108" s="78" t="e">
        <f t="shared" si="7"/>
        <v>#REF!</v>
      </c>
    </row>
    <row r="109" spans="2:8" ht="15">
      <c r="B109" s="31" t="s">
        <v>92</v>
      </c>
      <c r="C109" s="187" t="e">
        <f>+#REF!</f>
        <v>#REF!</v>
      </c>
      <c r="D109" s="55"/>
      <c r="E109" s="55"/>
      <c r="F109" s="20" t="e">
        <f aca="true" t="shared" si="8" ref="F109:F115">SUM(C109:E109)</f>
        <v>#REF!</v>
      </c>
      <c r="G109" s="32">
        <v>82600000</v>
      </c>
      <c r="H109" s="79" t="e">
        <f t="shared" si="7"/>
        <v>#REF!</v>
      </c>
    </row>
    <row r="110" spans="2:8" ht="15">
      <c r="B110" s="31" t="s">
        <v>131</v>
      </c>
      <c r="C110" s="182" t="e">
        <f>+#REF!+#REF!+'ESTACIONES METEREOLÓGICAS'!H33</f>
        <v>#REF!</v>
      </c>
      <c r="D110" s="34"/>
      <c r="E110" s="34"/>
      <c r="F110" s="20" t="e">
        <f t="shared" si="8"/>
        <v>#REF!</v>
      </c>
      <c r="G110" s="23">
        <v>5400000</v>
      </c>
      <c r="H110" s="79" t="e">
        <f t="shared" si="7"/>
        <v>#REF!</v>
      </c>
    </row>
    <row r="111" spans="2:8" ht="15">
      <c r="B111" s="31" t="s">
        <v>94</v>
      </c>
      <c r="C111" s="182" t="e">
        <f>+#REF!+#REF!+'ESTACIONES METEREOLÓGICAS'!G26</f>
        <v>#REF!</v>
      </c>
      <c r="D111" s="34"/>
      <c r="E111" s="34"/>
      <c r="F111" s="20" t="e">
        <f t="shared" si="8"/>
        <v>#REF!</v>
      </c>
      <c r="G111" s="23">
        <v>101745000</v>
      </c>
      <c r="H111" s="79" t="e">
        <f t="shared" si="7"/>
        <v>#REF!</v>
      </c>
    </row>
    <row r="112" spans="2:8" ht="15">
      <c r="B112" s="31" t="s">
        <v>139</v>
      </c>
      <c r="C112" s="182" t="e">
        <f>+#REF!+#REF!+'ESTACIONES METEREOLÓGICAS'!I38</f>
        <v>#REF!</v>
      </c>
      <c r="D112" s="34"/>
      <c r="E112" s="34"/>
      <c r="F112" s="20" t="e">
        <f t="shared" si="8"/>
        <v>#REF!</v>
      </c>
      <c r="G112" s="23">
        <v>2880000</v>
      </c>
      <c r="H112" s="79" t="e">
        <f t="shared" si="7"/>
        <v>#REF!</v>
      </c>
    </row>
    <row r="113" spans="2:8" ht="15">
      <c r="B113" s="31" t="s">
        <v>132</v>
      </c>
      <c r="C113" s="182" t="e">
        <f>+#REF!+'ESTACIONES METEREOLÓGICAS'!F21</f>
        <v>#REF!</v>
      </c>
      <c r="D113" s="34"/>
      <c r="E113" s="34"/>
      <c r="F113" s="20" t="e">
        <f t="shared" si="8"/>
        <v>#REF!</v>
      </c>
      <c r="G113" s="23">
        <v>8000000</v>
      </c>
      <c r="H113" s="79" t="e">
        <f t="shared" si="7"/>
        <v>#REF!</v>
      </c>
    </row>
    <row r="114" spans="2:8" ht="15">
      <c r="B114" s="31" t="s">
        <v>141</v>
      </c>
      <c r="C114" s="182" t="e">
        <f>+#REF!+'ESTACIONES METEREOLÓGICAS'!E31</f>
        <v>#REF!</v>
      </c>
      <c r="D114" s="34"/>
      <c r="E114" s="34"/>
      <c r="F114" s="20" t="e">
        <f t="shared" si="8"/>
        <v>#REF!</v>
      </c>
      <c r="G114" s="23"/>
      <c r="H114" s="79">
        <v>1</v>
      </c>
    </row>
    <row r="115" spans="2:8" ht="15">
      <c r="B115" s="31" t="s">
        <v>140</v>
      </c>
      <c r="C115" s="182" t="e">
        <f>+#REF!+'ESTACIONES METEREOLÓGICAS'!F26</f>
        <v>#REF!</v>
      </c>
      <c r="D115" s="34"/>
      <c r="E115" s="34"/>
      <c r="F115" s="20" t="e">
        <f t="shared" si="8"/>
        <v>#REF!</v>
      </c>
      <c r="G115" s="23">
        <v>0</v>
      </c>
      <c r="H115" s="79">
        <v>1</v>
      </c>
    </row>
    <row r="116" spans="2:8" ht="15">
      <c r="B116" s="31" t="s">
        <v>151</v>
      </c>
      <c r="C116" s="182" t="e">
        <f>+#REF!</f>
        <v>#REF!</v>
      </c>
      <c r="D116" s="34"/>
      <c r="E116" s="34"/>
      <c r="F116" s="20" t="e">
        <f>SUM(C116:E116)</f>
        <v>#REF!</v>
      </c>
      <c r="G116" s="23">
        <v>0</v>
      </c>
      <c r="H116" s="79">
        <v>1</v>
      </c>
    </row>
    <row r="117" spans="2:8" ht="15">
      <c r="B117" s="31" t="s">
        <v>142</v>
      </c>
      <c r="C117" s="182" t="e">
        <f>+#REF!+#REF!+'ESTACIONES METEREOLÓGICAS'!F20</f>
        <v>#REF!</v>
      </c>
      <c r="D117" s="34"/>
      <c r="E117" s="34"/>
      <c r="F117" s="20" t="e">
        <f>SUM(C117:E117)</f>
        <v>#REF!</v>
      </c>
      <c r="G117" s="23">
        <v>0</v>
      </c>
      <c r="H117" s="79">
        <v>1</v>
      </c>
    </row>
    <row r="118" spans="2:8" ht="15">
      <c r="B118" s="31" t="s">
        <v>144</v>
      </c>
      <c r="C118" s="182" t="e">
        <f>+#REF!</f>
        <v>#REF!</v>
      </c>
      <c r="D118" s="34"/>
      <c r="E118" s="34"/>
      <c r="F118" s="20" t="e">
        <f>SUM(C118:E118)</f>
        <v>#REF!</v>
      </c>
      <c r="G118" s="23">
        <v>0</v>
      </c>
      <c r="H118" s="79">
        <v>1</v>
      </c>
    </row>
    <row r="119" spans="2:8" ht="15">
      <c r="B119" s="31" t="s">
        <v>145</v>
      </c>
      <c r="C119" s="182" t="e">
        <f>+#REF!</f>
        <v>#REF!</v>
      </c>
      <c r="D119" s="34"/>
      <c r="E119" s="34"/>
      <c r="F119" s="20" t="e">
        <f>SUM(C119:E119)</f>
        <v>#REF!</v>
      </c>
      <c r="G119" s="23">
        <v>0</v>
      </c>
      <c r="H119" s="79">
        <v>1</v>
      </c>
    </row>
    <row r="120" spans="2:8" ht="15">
      <c r="B120" s="56" t="s">
        <v>115</v>
      </c>
      <c r="C120" s="183" t="e">
        <f>SUM(C121:C123)</f>
        <v>#REF!</v>
      </c>
      <c r="D120" s="36">
        <f>SUM(D121:D123)</f>
        <v>0</v>
      </c>
      <c r="E120" s="36">
        <f>SUM(E121:E123)</f>
        <v>0</v>
      </c>
      <c r="F120" s="48" t="e">
        <f>SUM(F121:F123)</f>
        <v>#REF!</v>
      </c>
      <c r="G120" s="37">
        <f>+SUM(G121:G124)</f>
        <v>833100360</v>
      </c>
      <c r="H120" s="78" t="e">
        <f t="shared" si="7"/>
        <v>#REF!</v>
      </c>
    </row>
    <row r="121" spans="2:8" ht="15">
      <c r="B121" s="31" t="s">
        <v>73</v>
      </c>
      <c r="C121" s="182" t="e">
        <f>+#REF!</f>
        <v>#REF!</v>
      </c>
      <c r="D121" s="34"/>
      <c r="E121" s="34"/>
      <c r="F121" s="20" t="e">
        <f>SUM(C121:E121)</f>
        <v>#REF!</v>
      </c>
      <c r="G121" s="32">
        <v>595295585</v>
      </c>
      <c r="H121" s="79" t="e">
        <f t="shared" si="7"/>
        <v>#REF!</v>
      </c>
    </row>
    <row r="122" spans="2:8" ht="15">
      <c r="B122" s="31" t="s">
        <v>74</v>
      </c>
      <c r="C122" s="182" t="e">
        <f>+#REF!</f>
        <v>#REF!</v>
      </c>
      <c r="D122" s="34"/>
      <c r="E122" s="34"/>
      <c r="F122" s="20" t="e">
        <f>SUM(C122:E122)</f>
        <v>#REF!</v>
      </c>
      <c r="G122" s="32">
        <v>142227259</v>
      </c>
      <c r="H122" s="79" t="e">
        <f t="shared" si="7"/>
        <v>#REF!</v>
      </c>
    </row>
    <row r="123" spans="2:8" ht="15">
      <c r="B123" s="31" t="s">
        <v>75</v>
      </c>
      <c r="C123" s="182" t="e">
        <f>+#REF!</f>
        <v>#REF!</v>
      </c>
      <c r="D123" s="34"/>
      <c r="E123" s="34"/>
      <c r="F123" s="20" t="e">
        <f>SUM(C123:E123)</f>
        <v>#REF!</v>
      </c>
      <c r="G123" s="23">
        <v>95577516</v>
      </c>
      <c r="H123" s="77" t="e">
        <f t="shared" si="7"/>
        <v>#REF!</v>
      </c>
    </row>
    <row r="124" spans="2:9" ht="15">
      <c r="B124" s="56" t="s">
        <v>135</v>
      </c>
      <c r="C124" s="183">
        <f>+C125</f>
        <v>0</v>
      </c>
      <c r="D124" s="36"/>
      <c r="E124" s="36">
        <f>+E125</f>
        <v>0</v>
      </c>
      <c r="F124" s="48">
        <f>+F125</f>
        <v>0</v>
      </c>
      <c r="G124" s="37">
        <v>0</v>
      </c>
      <c r="H124" s="78" t="e">
        <f t="shared" si="7"/>
        <v>#DIV/0!</v>
      </c>
      <c r="I124" s="192"/>
    </row>
    <row r="125" spans="2:9" ht="15.75" thickBot="1">
      <c r="B125" s="31" t="s">
        <v>134</v>
      </c>
      <c r="C125" s="187">
        <v>0</v>
      </c>
      <c r="D125" s="55"/>
      <c r="E125" s="55"/>
      <c r="F125" s="20">
        <f>SUM(C125:E125)</f>
        <v>0</v>
      </c>
      <c r="G125" s="23">
        <v>0</v>
      </c>
      <c r="H125" s="77" t="e">
        <f t="shared" si="7"/>
        <v>#DIV/0!</v>
      </c>
      <c r="I125" s="192"/>
    </row>
    <row r="126" spans="2:8" ht="15">
      <c r="B126" s="57" t="s">
        <v>116</v>
      </c>
      <c r="C126" s="188" t="e">
        <f>+C76+C20+C74</f>
        <v>#REF!</v>
      </c>
      <c r="D126" s="58">
        <f>+D76+D20+D74</f>
        <v>0</v>
      </c>
      <c r="E126" s="58">
        <f>+E76+E20+E74</f>
        <v>0</v>
      </c>
      <c r="F126" s="59" t="e">
        <f>+F76+F20+F74</f>
        <v>#REF!</v>
      </c>
      <c r="G126" s="60">
        <f>+G76+G20+G74</f>
        <v>3815618844.98</v>
      </c>
      <c r="H126" s="83" t="e">
        <f t="shared" si="7"/>
        <v>#REF!</v>
      </c>
    </row>
    <row r="127" spans="2:8" ht="15">
      <c r="B127" s="61" t="s">
        <v>44</v>
      </c>
      <c r="C127" s="183" t="e">
        <f>+C18-C126</f>
        <v>#REF!</v>
      </c>
      <c r="D127" s="36">
        <f>+D18-D126</f>
        <v>0</v>
      </c>
      <c r="E127" s="36">
        <f>+E18-E126</f>
        <v>0</v>
      </c>
      <c r="F127" s="48" t="e">
        <f>+F18-F126</f>
        <v>#REF!</v>
      </c>
      <c r="G127" s="48">
        <f>+G18-G126</f>
        <v>4975438759.052338</v>
      </c>
      <c r="H127" s="78" t="e">
        <f t="shared" si="7"/>
        <v>#REF!</v>
      </c>
    </row>
    <row r="128" spans="2:8" ht="15.75" thickBot="1">
      <c r="B128" s="62" t="s">
        <v>45</v>
      </c>
      <c r="C128" s="189" t="e">
        <f>SUM(C126:C127)</f>
        <v>#REF!</v>
      </c>
      <c r="D128" s="63">
        <f>SUM(D126:D127)</f>
        <v>0</v>
      </c>
      <c r="E128" s="63">
        <f>SUM(E126:E127)</f>
        <v>0</v>
      </c>
      <c r="F128" s="64" t="e">
        <f>SUM(F126:F127)</f>
        <v>#REF!</v>
      </c>
      <c r="G128" s="65">
        <f>SUM(G126:G127)</f>
        <v>8791057604.032337</v>
      </c>
      <c r="H128" s="84" t="e">
        <f t="shared" si="7"/>
        <v>#REF!</v>
      </c>
    </row>
    <row r="129" spans="2:10" ht="15">
      <c r="B129" s="4" t="s">
        <v>46</v>
      </c>
      <c r="C129" s="190" t="e">
        <f>+C18-C128</f>
        <v>#REF!</v>
      </c>
      <c r="D129" s="3">
        <f>+D18-D128</f>
        <v>0</v>
      </c>
      <c r="E129" s="3">
        <f>+E18-E128</f>
        <v>0</v>
      </c>
      <c r="F129" s="3" t="e">
        <f>+F18-F128</f>
        <v>#REF!</v>
      </c>
      <c r="J129" s="244"/>
    </row>
    <row r="130" spans="2:10" ht="15">
      <c r="B130" s="66"/>
      <c r="J130" s="197"/>
    </row>
    <row r="131" ht="15">
      <c r="B131" s="66"/>
    </row>
    <row r="133" spans="3:63" s="67" customFormat="1" ht="15">
      <c r="C133" s="191"/>
      <c r="D133" s="52"/>
      <c r="E133" s="52"/>
      <c r="F133" s="71"/>
      <c r="G133" s="52"/>
      <c r="H133" s="86"/>
      <c r="I133" s="242"/>
      <c r="J133" s="200"/>
      <c r="K133" s="201"/>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2"/>
      <c r="BA133" s="202"/>
      <c r="BB133" s="202"/>
      <c r="BC133" s="202"/>
      <c r="BD133" s="202"/>
      <c r="BE133" s="202"/>
      <c r="BF133" s="202"/>
      <c r="BG133" s="202"/>
      <c r="BH133" s="202"/>
      <c r="BI133" s="202"/>
      <c r="BJ133" s="202"/>
      <c r="BK133" s="202"/>
    </row>
    <row r="134" spans="3:63" s="67" customFormat="1" ht="15">
      <c r="C134" s="191"/>
      <c r="D134" s="52"/>
      <c r="E134" s="52"/>
      <c r="F134" s="3"/>
      <c r="G134" s="52"/>
      <c r="H134" s="87"/>
      <c r="I134" s="242"/>
      <c r="J134" s="200"/>
      <c r="K134" s="201"/>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2"/>
      <c r="AZ134" s="202"/>
      <c r="BA134" s="202"/>
      <c r="BB134" s="202"/>
      <c r="BC134" s="202"/>
      <c r="BD134" s="202"/>
      <c r="BE134" s="202"/>
      <c r="BF134" s="202"/>
      <c r="BG134" s="202"/>
      <c r="BH134" s="202"/>
      <c r="BI134" s="202"/>
      <c r="BJ134" s="202"/>
      <c r="BK134" s="202"/>
    </row>
    <row r="135" spans="3:63" s="67" customFormat="1" ht="15">
      <c r="C135" s="191"/>
      <c r="D135" s="52"/>
      <c r="E135" s="52"/>
      <c r="F135" s="3"/>
      <c r="G135" s="52"/>
      <c r="H135" s="88"/>
      <c r="I135" s="242"/>
      <c r="J135" s="200"/>
      <c r="K135" s="201"/>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c r="AL135" s="202"/>
      <c r="AM135" s="202"/>
      <c r="AN135" s="202"/>
      <c r="AO135" s="202"/>
      <c r="AP135" s="202"/>
      <c r="AQ135" s="202"/>
      <c r="AR135" s="202"/>
      <c r="AS135" s="202"/>
      <c r="AT135" s="202"/>
      <c r="AU135" s="202"/>
      <c r="AV135" s="202"/>
      <c r="AW135" s="202"/>
      <c r="AX135" s="202"/>
      <c r="AY135" s="202"/>
      <c r="AZ135" s="202"/>
      <c r="BA135" s="202"/>
      <c r="BB135" s="202"/>
      <c r="BC135" s="202"/>
      <c r="BD135" s="202"/>
      <c r="BE135" s="202"/>
      <c r="BF135" s="202"/>
      <c r="BG135" s="202"/>
      <c r="BH135" s="202"/>
      <c r="BI135" s="202"/>
      <c r="BJ135" s="202"/>
      <c r="BK135" s="202"/>
    </row>
    <row r="136" spans="3:63" s="67" customFormat="1" ht="15">
      <c r="C136" s="191"/>
      <c r="D136" s="52"/>
      <c r="E136" s="52"/>
      <c r="F136" s="3"/>
      <c r="G136" s="52"/>
      <c r="H136" s="88"/>
      <c r="I136" s="242"/>
      <c r="J136" s="200"/>
      <c r="K136" s="201"/>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c r="AO136" s="202"/>
      <c r="AP136" s="202"/>
      <c r="AQ136" s="202"/>
      <c r="AR136" s="202"/>
      <c r="AS136" s="202"/>
      <c r="AT136" s="202"/>
      <c r="AU136" s="202"/>
      <c r="AV136" s="202"/>
      <c r="AW136" s="202"/>
      <c r="AX136" s="202"/>
      <c r="AY136" s="202"/>
      <c r="AZ136" s="202"/>
      <c r="BA136" s="202"/>
      <c r="BB136" s="202"/>
      <c r="BC136" s="202"/>
      <c r="BD136" s="202"/>
      <c r="BE136" s="202"/>
      <c r="BF136" s="202"/>
      <c r="BG136" s="202"/>
      <c r="BH136" s="202"/>
      <c r="BI136" s="202"/>
      <c r="BJ136" s="202"/>
      <c r="BK136" s="202"/>
    </row>
    <row r="137" spans="3:63" s="67" customFormat="1" ht="15">
      <c r="C137" s="191"/>
      <c r="D137" s="52"/>
      <c r="E137" s="52"/>
      <c r="F137" s="52"/>
      <c r="G137" s="52"/>
      <c r="H137" s="88"/>
      <c r="I137" s="242"/>
      <c r="J137" s="200"/>
      <c r="K137" s="201"/>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02"/>
      <c r="AN137" s="202"/>
      <c r="AO137" s="202"/>
      <c r="AP137" s="202"/>
      <c r="AQ137" s="202"/>
      <c r="AR137" s="202"/>
      <c r="AS137" s="202"/>
      <c r="AT137" s="202"/>
      <c r="AU137" s="202"/>
      <c r="AV137" s="202"/>
      <c r="AW137" s="202"/>
      <c r="AX137" s="202"/>
      <c r="AY137" s="202"/>
      <c r="AZ137" s="202"/>
      <c r="BA137" s="202"/>
      <c r="BB137" s="202"/>
      <c r="BC137" s="202"/>
      <c r="BD137" s="202"/>
      <c r="BE137" s="202"/>
      <c r="BF137" s="202"/>
      <c r="BG137" s="202"/>
      <c r="BH137" s="202"/>
      <c r="BI137" s="202"/>
      <c r="BJ137" s="202"/>
      <c r="BK137" s="202"/>
    </row>
    <row r="138" spans="3:63" s="67" customFormat="1" ht="15">
      <c r="C138" s="191"/>
      <c r="D138" s="52"/>
      <c r="E138" s="52"/>
      <c r="F138" s="52"/>
      <c r="G138" s="52"/>
      <c r="H138" s="89"/>
      <c r="I138" s="242"/>
      <c r="J138" s="200"/>
      <c r="K138" s="201"/>
      <c r="L138" s="202"/>
      <c r="M138" s="202"/>
      <c r="N138" s="202"/>
      <c r="O138" s="202"/>
      <c r="P138" s="202"/>
      <c r="Q138" s="202"/>
      <c r="R138" s="202"/>
      <c r="S138" s="202"/>
      <c r="T138" s="202"/>
      <c r="U138" s="202"/>
      <c r="V138" s="202"/>
      <c r="W138" s="202"/>
      <c r="X138" s="202"/>
      <c r="Y138" s="202"/>
      <c r="Z138" s="202"/>
      <c r="AA138" s="202"/>
      <c r="AB138" s="202"/>
      <c r="AC138" s="202"/>
      <c r="AD138" s="202"/>
      <c r="AE138" s="202"/>
      <c r="AF138" s="202"/>
      <c r="AG138" s="202"/>
      <c r="AH138" s="202"/>
      <c r="AI138" s="202"/>
      <c r="AJ138" s="202"/>
      <c r="AK138" s="202"/>
      <c r="AL138" s="202"/>
      <c r="AM138" s="202"/>
      <c r="AN138" s="202"/>
      <c r="AO138" s="202"/>
      <c r="AP138" s="202"/>
      <c r="AQ138" s="202"/>
      <c r="AR138" s="202"/>
      <c r="AS138" s="202"/>
      <c r="AT138" s="202"/>
      <c r="AU138" s="202"/>
      <c r="AV138" s="202"/>
      <c r="AW138" s="202"/>
      <c r="AX138" s="202"/>
      <c r="AY138" s="202"/>
      <c r="AZ138" s="202"/>
      <c r="BA138" s="202"/>
      <c r="BB138" s="202"/>
      <c r="BC138" s="202"/>
      <c r="BD138" s="202"/>
      <c r="BE138" s="202"/>
      <c r="BF138" s="202"/>
      <c r="BG138" s="202"/>
      <c r="BH138" s="202"/>
      <c r="BI138" s="202"/>
      <c r="BJ138" s="202"/>
      <c r="BK138" s="202"/>
    </row>
    <row r="139" spans="3:63" s="67" customFormat="1" ht="15">
      <c r="C139" s="191"/>
      <c r="D139" s="52"/>
      <c r="E139" s="52"/>
      <c r="F139" s="52"/>
      <c r="G139" s="52"/>
      <c r="H139" s="90"/>
      <c r="I139" s="242"/>
      <c r="J139" s="200"/>
      <c r="K139" s="201"/>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c r="AM139" s="202"/>
      <c r="AN139" s="202"/>
      <c r="AO139" s="202"/>
      <c r="AP139" s="202"/>
      <c r="AQ139" s="202"/>
      <c r="AR139" s="202"/>
      <c r="AS139" s="202"/>
      <c r="AT139" s="202"/>
      <c r="AU139" s="202"/>
      <c r="AV139" s="202"/>
      <c r="AW139" s="202"/>
      <c r="AX139" s="202"/>
      <c r="AY139" s="202"/>
      <c r="AZ139" s="202"/>
      <c r="BA139" s="202"/>
      <c r="BB139" s="202"/>
      <c r="BC139" s="202"/>
      <c r="BD139" s="202"/>
      <c r="BE139" s="202"/>
      <c r="BF139" s="202"/>
      <c r="BG139" s="202"/>
      <c r="BH139" s="202"/>
      <c r="BI139" s="202"/>
      <c r="BJ139" s="202"/>
      <c r="BK139" s="202"/>
    </row>
    <row r="140" ht="15">
      <c r="H140" s="89"/>
    </row>
    <row r="141" ht="15">
      <c r="H141" s="89"/>
    </row>
  </sheetData>
  <sheetProtection/>
  <autoFilter ref="B7:H132"/>
  <mergeCells count="6">
    <mergeCell ref="B8:B9"/>
    <mergeCell ref="B2:H2"/>
    <mergeCell ref="B3:H3"/>
    <mergeCell ref="B4:H4"/>
    <mergeCell ref="B5:H5"/>
    <mergeCell ref="B6:H6"/>
  </mergeCells>
  <printOptions gridLines="1" horizontalCentered="1"/>
  <pageMargins left="0.3937007874015748" right="0.3937007874015748" top="0.3937007874015748" bottom="0.3937007874015748" header="0.5118110236220472" footer="0.5118110236220472"/>
  <pageSetup fitToHeight="2"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B1:L11"/>
  <sheetViews>
    <sheetView zoomScalePageLayoutView="0" workbookViewId="0" topLeftCell="A1">
      <selection activeCell="F11" sqref="F11"/>
    </sheetView>
  </sheetViews>
  <sheetFormatPr defaultColWidth="11.421875" defaultRowHeight="15"/>
  <cols>
    <col min="1" max="1" width="11.421875" style="108" customWidth="1"/>
    <col min="2" max="2" width="41.00390625" style="108" customWidth="1"/>
    <col min="3" max="3" width="18.140625" style="108" customWidth="1"/>
    <col min="4" max="4" width="13.00390625" style="108" customWidth="1"/>
    <col min="5" max="5" width="12.00390625" style="108" customWidth="1"/>
    <col min="6" max="6" width="17.421875" style="108" bestFit="1" customWidth="1"/>
    <col min="7" max="7" width="15.00390625" style="108" customWidth="1"/>
    <col min="8" max="8" width="14.00390625" style="108" bestFit="1" customWidth="1"/>
    <col min="9" max="9" width="70.57421875" style="108" customWidth="1"/>
    <col min="10" max="16384" width="11.421875" style="108" customWidth="1"/>
  </cols>
  <sheetData>
    <row r="1" spans="2:9" ht="15">
      <c r="B1" s="293" t="s">
        <v>12</v>
      </c>
      <c r="C1" s="293"/>
      <c r="D1" s="293"/>
      <c r="E1" s="293"/>
      <c r="F1" s="293"/>
      <c r="G1" s="293"/>
      <c r="H1" s="293"/>
      <c r="I1" s="293"/>
    </row>
    <row r="2" spans="2:9" ht="14.25">
      <c r="B2" s="294" t="s">
        <v>146</v>
      </c>
      <c r="C2" s="294"/>
      <c r="D2" s="294"/>
      <c r="E2" s="294"/>
      <c r="F2" s="294"/>
      <c r="G2" s="294"/>
      <c r="H2" s="294"/>
      <c r="I2" s="294"/>
    </row>
    <row r="3" spans="2:9" ht="14.25">
      <c r="B3" s="294"/>
      <c r="C3" s="294"/>
      <c r="D3" s="294"/>
      <c r="E3" s="294"/>
      <c r="F3" s="294"/>
      <c r="G3" s="294"/>
      <c r="H3" s="294"/>
      <c r="I3" s="294"/>
    </row>
    <row r="4" spans="2:9" ht="15.75" thickBot="1">
      <c r="B4" s="213"/>
      <c r="C4" s="213"/>
      <c r="D4" s="213"/>
      <c r="E4" s="213"/>
      <c r="F4" s="213"/>
      <c r="G4" s="213"/>
      <c r="H4" s="213"/>
      <c r="I4" s="213"/>
    </row>
    <row r="5" spans="2:9" ht="31.5" thickBot="1">
      <c r="B5" s="123" t="s">
        <v>67</v>
      </c>
      <c r="C5" s="106" t="s">
        <v>90</v>
      </c>
      <c r="D5" s="124" t="s">
        <v>53</v>
      </c>
      <c r="E5" s="74" t="s">
        <v>62</v>
      </c>
      <c r="F5" s="232" t="s">
        <v>129</v>
      </c>
      <c r="G5" s="233" t="s">
        <v>128</v>
      </c>
      <c r="H5" s="234" t="s">
        <v>59</v>
      </c>
      <c r="I5" s="129" t="s">
        <v>60</v>
      </c>
    </row>
    <row r="6" spans="2:9" ht="15">
      <c r="B6" s="215" t="s">
        <v>8</v>
      </c>
      <c r="C6" s="216"/>
      <c r="D6" s="217"/>
      <c r="E6" s="218"/>
      <c r="F6" s="228"/>
      <c r="G6" s="229"/>
      <c r="H6" s="220"/>
      <c r="I6" s="219"/>
    </row>
    <row r="7" spans="2:12" s="122" customFormat="1" ht="15">
      <c r="B7" s="98" t="s">
        <v>130</v>
      </c>
      <c r="C7" s="172"/>
      <c r="D7" s="73"/>
      <c r="E7" s="210"/>
      <c r="F7" s="231">
        <f>SUM(F8:F8)</f>
        <v>0</v>
      </c>
      <c r="G7" s="235">
        <v>0</v>
      </c>
      <c r="H7" s="222"/>
      <c r="I7" s="171"/>
      <c r="J7" s="125"/>
      <c r="K7" s="125"/>
      <c r="L7" s="126"/>
    </row>
    <row r="8" spans="2:9" ht="46.5">
      <c r="B8" s="212" t="s">
        <v>147</v>
      </c>
      <c r="C8" s="174">
        <v>2000000</v>
      </c>
      <c r="D8" s="157">
        <v>44</v>
      </c>
      <c r="E8" s="211" t="s">
        <v>148</v>
      </c>
      <c r="F8" s="236">
        <v>0</v>
      </c>
      <c r="G8" s="230">
        <v>0</v>
      </c>
      <c r="H8" s="221">
        <v>1</v>
      </c>
      <c r="I8" s="214" t="s">
        <v>152</v>
      </c>
    </row>
    <row r="9" spans="2:12" s="122" customFormat="1" ht="15">
      <c r="B9" s="98" t="s">
        <v>137</v>
      </c>
      <c r="C9" s="172"/>
      <c r="D9" s="73"/>
      <c r="E9" s="210"/>
      <c r="F9" s="231">
        <f>SUM(F10)</f>
        <v>0</v>
      </c>
      <c r="G9" s="235">
        <f>SUM(G10:G17)</f>
        <v>0</v>
      </c>
      <c r="H9" s="222">
        <v>1</v>
      </c>
      <c r="I9" s="171"/>
      <c r="J9" s="125"/>
      <c r="K9" s="125"/>
      <c r="L9" s="126"/>
    </row>
    <row r="10" spans="2:9" ht="78" thickBot="1">
      <c r="B10" s="93" t="s">
        <v>149</v>
      </c>
      <c r="C10" s="223">
        <v>14000000</v>
      </c>
      <c r="D10" s="224">
        <v>1</v>
      </c>
      <c r="E10" s="225" t="s">
        <v>88</v>
      </c>
      <c r="F10" s="237">
        <v>0</v>
      </c>
      <c r="G10" s="238">
        <v>0</v>
      </c>
      <c r="H10" s="241">
        <v>1</v>
      </c>
      <c r="I10" s="226" t="s">
        <v>150</v>
      </c>
    </row>
    <row r="11" spans="2:9" ht="15.75" thickBot="1">
      <c r="B11" s="127" t="s">
        <v>45</v>
      </c>
      <c r="C11" s="149"/>
      <c r="D11" s="128"/>
      <c r="E11" s="173"/>
      <c r="F11" s="239">
        <f>+F9+F7</f>
        <v>0</v>
      </c>
      <c r="G11" s="240">
        <v>0</v>
      </c>
      <c r="H11" s="227">
        <v>1</v>
      </c>
      <c r="I11" s="130"/>
    </row>
  </sheetData>
  <sheetProtection/>
  <mergeCells count="2">
    <mergeCell ref="B1:I1"/>
    <mergeCell ref="B2:I3"/>
  </mergeCells>
  <printOptions horizontalCentered="1"/>
  <pageMargins left="0.1968503937007874" right="0.1968503937007874" top="0.3937007874015748" bottom="0.3937007874015748" header="0.31496062992125984" footer="0.31496062992125984"/>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dimension ref="A1:H181"/>
  <sheetViews>
    <sheetView showGridLines="0" tabSelected="1" zoomScale="70" zoomScaleNormal="70" zoomScalePageLayoutView="0" workbookViewId="0" topLeftCell="A175">
      <selection activeCell="B184" sqref="B184"/>
    </sheetView>
  </sheetViews>
  <sheetFormatPr defaultColWidth="20.28125" defaultRowHeight="15"/>
  <cols>
    <col min="1" max="2" width="30.8515625" style="275" customWidth="1"/>
    <col min="3" max="3" width="36.421875" style="109" customWidth="1"/>
    <col min="4" max="4" width="16.421875" style="247" customWidth="1"/>
    <col min="5" max="5" width="21.140625" style="246" bestFit="1" customWidth="1"/>
    <col min="6" max="6" width="18.7109375" style="109" customWidth="1"/>
    <col min="7" max="7" width="25.28125" style="247" customWidth="1"/>
    <col min="8" max="8" width="113.8515625" style="109" customWidth="1"/>
    <col min="9" max="243" width="20.28125" style="109" customWidth="1"/>
    <col min="244" max="244" width="45.28125" style="109" bestFit="1" customWidth="1"/>
    <col min="245" max="245" width="0" style="109" hidden="1" customWidth="1"/>
    <col min="246" max="246" width="15.00390625" style="109" bestFit="1" customWidth="1"/>
    <col min="247" max="247" width="12.28125" style="109" bestFit="1" customWidth="1"/>
    <col min="248" max="250" width="16.7109375" style="109" bestFit="1" customWidth="1"/>
    <col min="251" max="251" width="73.28125" style="109" customWidth="1"/>
    <col min="252" max="16384" width="20.28125" style="109" customWidth="1"/>
  </cols>
  <sheetData>
    <row r="1" spans="1:8" s="110" customFormat="1" ht="18" customHeight="1">
      <c r="A1" s="300" t="s">
        <v>12</v>
      </c>
      <c r="B1" s="300"/>
      <c r="C1" s="300"/>
      <c r="D1" s="300"/>
      <c r="E1" s="300"/>
      <c r="F1" s="300"/>
      <c r="G1" s="300"/>
      <c r="H1" s="300"/>
    </row>
    <row r="2" spans="1:8" s="110" customFormat="1" ht="18" customHeight="1">
      <c r="A2" s="300" t="s">
        <v>210</v>
      </c>
      <c r="B2" s="300"/>
      <c r="C2" s="300"/>
      <c r="D2" s="300"/>
      <c r="E2" s="300"/>
      <c r="F2" s="300"/>
      <c r="G2" s="300"/>
      <c r="H2" s="300"/>
    </row>
    <row r="3" ht="15.75" thickBot="1"/>
    <row r="4" spans="1:8" s="277" customFormat="1" ht="34.5" customHeight="1">
      <c r="A4" s="267" t="s">
        <v>156</v>
      </c>
      <c r="B4" s="267" t="s">
        <v>157</v>
      </c>
      <c r="C4" s="268" t="s">
        <v>52</v>
      </c>
      <c r="D4" s="269" t="s">
        <v>61</v>
      </c>
      <c r="E4" s="268" t="s">
        <v>53</v>
      </c>
      <c r="F4" s="268" t="s">
        <v>158</v>
      </c>
      <c r="G4" s="269" t="s">
        <v>163</v>
      </c>
      <c r="H4" s="270" t="s">
        <v>60</v>
      </c>
    </row>
    <row r="5" spans="1:8" s="122" customFormat="1" ht="279">
      <c r="A5" s="295" t="s">
        <v>164</v>
      </c>
      <c r="B5" s="295" t="s">
        <v>211</v>
      </c>
      <c r="C5" s="209" t="s">
        <v>179</v>
      </c>
      <c r="D5" s="297">
        <v>864000</v>
      </c>
      <c r="E5" s="248">
        <v>5</v>
      </c>
      <c r="F5" s="276" t="s">
        <v>184</v>
      </c>
      <c r="G5" s="297">
        <v>4320000</v>
      </c>
      <c r="H5" s="249" t="s">
        <v>215</v>
      </c>
    </row>
    <row r="6" spans="1:8" s="122" customFormat="1" ht="30.75">
      <c r="A6" s="295"/>
      <c r="B6" s="295"/>
      <c r="C6" s="271" t="s">
        <v>170</v>
      </c>
      <c r="D6" s="260">
        <v>950000</v>
      </c>
      <c r="E6" s="261">
        <v>1</v>
      </c>
      <c r="F6" s="261" t="s">
        <v>71</v>
      </c>
      <c r="G6" s="297">
        <v>950000</v>
      </c>
      <c r="H6" s="249" t="s">
        <v>216</v>
      </c>
    </row>
    <row r="7" spans="1:8" s="122" customFormat="1" ht="46.5">
      <c r="A7" s="295"/>
      <c r="B7" s="295"/>
      <c r="C7" s="271" t="s">
        <v>178</v>
      </c>
      <c r="D7" s="260">
        <v>21000000</v>
      </c>
      <c r="E7" s="261">
        <v>1</v>
      </c>
      <c r="F7" s="261" t="s">
        <v>71</v>
      </c>
      <c r="G7" s="297">
        <v>21000000</v>
      </c>
      <c r="H7" s="249" t="s">
        <v>217</v>
      </c>
    </row>
    <row r="8" spans="1:8" s="122" customFormat="1" ht="30.75">
      <c r="A8" s="295"/>
      <c r="B8" s="295"/>
      <c r="C8" s="271" t="s">
        <v>123</v>
      </c>
      <c r="D8" s="260">
        <v>700000</v>
      </c>
      <c r="E8" s="261">
        <v>1</v>
      </c>
      <c r="F8" s="261" t="s">
        <v>71</v>
      </c>
      <c r="G8" s="297">
        <v>700000</v>
      </c>
      <c r="H8" s="249" t="s">
        <v>216</v>
      </c>
    </row>
    <row r="9" spans="1:8" s="122" customFormat="1" ht="30.75">
      <c r="A9" s="295"/>
      <c r="B9" s="295"/>
      <c r="C9" s="271" t="s">
        <v>112</v>
      </c>
      <c r="D9" s="260">
        <v>4500000</v>
      </c>
      <c r="E9" s="261">
        <v>1</v>
      </c>
      <c r="F9" s="261" t="s">
        <v>64</v>
      </c>
      <c r="G9" s="297">
        <v>4500000</v>
      </c>
      <c r="H9" s="249" t="s">
        <v>218</v>
      </c>
    </row>
    <row r="10" spans="1:8" s="122" customFormat="1" ht="15">
      <c r="A10" s="295"/>
      <c r="B10" s="295"/>
      <c r="C10" s="271" t="s">
        <v>180</v>
      </c>
      <c r="D10" s="260">
        <v>1000000</v>
      </c>
      <c r="E10" s="261">
        <v>1</v>
      </c>
      <c r="F10" s="261" t="s">
        <v>148</v>
      </c>
      <c r="G10" s="297">
        <v>0</v>
      </c>
      <c r="H10" s="249" t="s">
        <v>219</v>
      </c>
    </row>
    <row r="11" spans="1:8" s="122" customFormat="1" ht="46.5">
      <c r="A11" s="295"/>
      <c r="B11" s="295"/>
      <c r="C11" s="271" t="s">
        <v>185</v>
      </c>
      <c r="D11" s="260">
        <v>2800000</v>
      </c>
      <c r="E11" s="261">
        <v>3</v>
      </c>
      <c r="F11" s="261" t="s">
        <v>64</v>
      </c>
      <c r="G11" s="297">
        <v>3500000</v>
      </c>
      <c r="H11" s="249" t="s">
        <v>220</v>
      </c>
    </row>
    <row r="12" spans="1:8" s="122" customFormat="1" ht="77.25">
      <c r="A12" s="295"/>
      <c r="B12" s="295"/>
      <c r="C12" s="271" t="s">
        <v>171</v>
      </c>
      <c r="D12" s="260">
        <v>3546000</v>
      </c>
      <c r="E12" s="261">
        <v>12</v>
      </c>
      <c r="F12" s="261" t="s">
        <v>63</v>
      </c>
      <c r="G12" s="297">
        <v>42552000</v>
      </c>
      <c r="H12" s="249" t="s">
        <v>221</v>
      </c>
    </row>
    <row r="13" spans="1:8" s="122" customFormat="1" ht="61.5">
      <c r="A13" s="295"/>
      <c r="B13" s="295"/>
      <c r="C13" s="271" t="s">
        <v>81</v>
      </c>
      <c r="D13" s="260">
        <v>200000</v>
      </c>
      <c r="E13" s="261">
        <v>4</v>
      </c>
      <c r="F13" s="261" t="s">
        <v>71</v>
      </c>
      <c r="G13" s="297">
        <v>800000</v>
      </c>
      <c r="H13" s="249" t="s">
        <v>222</v>
      </c>
    </row>
    <row r="14" spans="1:8" s="122" customFormat="1" ht="46.5">
      <c r="A14" s="295"/>
      <c r="B14" s="295"/>
      <c r="C14" s="271" t="s">
        <v>182</v>
      </c>
      <c r="D14" s="260">
        <v>109000</v>
      </c>
      <c r="E14" s="261">
        <v>12</v>
      </c>
      <c r="F14" s="261" t="s">
        <v>63</v>
      </c>
      <c r="G14" s="297">
        <v>1308000</v>
      </c>
      <c r="H14" s="249" t="s">
        <v>223</v>
      </c>
    </row>
    <row r="15" spans="1:8" s="122" customFormat="1" ht="154.5" customHeight="1">
      <c r="A15" s="295"/>
      <c r="B15" s="295"/>
      <c r="C15" s="271" t="s">
        <v>212</v>
      </c>
      <c r="D15" s="260">
        <v>117000</v>
      </c>
      <c r="E15" s="261">
        <v>80</v>
      </c>
      <c r="F15" s="261" t="s">
        <v>224</v>
      </c>
      <c r="G15" s="297">
        <v>3870000</v>
      </c>
      <c r="H15" s="249" t="s">
        <v>225</v>
      </c>
    </row>
    <row r="16" spans="1:8" s="122" customFormat="1" ht="108">
      <c r="A16" s="295"/>
      <c r="B16" s="295"/>
      <c r="C16" s="271" t="s">
        <v>213</v>
      </c>
      <c r="D16" s="260">
        <v>38500</v>
      </c>
      <c r="E16" s="261">
        <v>80</v>
      </c>
      <c r="F16" s="261" t="s">
        <v>224</v>
      </c>
      <c r="G16" s="297">
        <v>3080000</v>
      </c>
      <c r="H16" s="249" t="s">
        <v>226</v>
      </c>
    </row>
    <row r="17" spans="1:8" s="122" customFormat="1" ht="46.5">
      <c r="A17" s="295"/>
      <c r="B17" s="295"/>
      <c r="C17" s="271" t="s">
        <v>84</v>
      </c>
      <c r="D17" s="260">
        <v>32700</v>
      </c>
      <c r="E17" s="261">
        <v>1</v>
      </c>
      <c r="F17" s="261" t="s">
        <v>64</v>
      </c>
      <c r="G17" s="297">
        <v>32700</v>
      </c>
      <c r="H17" s="249" t="s">
        <v>195</v>
      </c>
    </row>
    <row r="18" spans="1:8" s="122" customFormat="1" ht="77.25">
      <c r="A18" s="295"/>
      <c r="B18" s="295"/>
      <c r="C18" s="272" t="s">
        <v>214</v>
      </c>
      <c r="D18" s="262">
        <v>7200000</v>
      </c>
      <c r="E18" s="263">
        <v>5</v>
      </c>
      <c r="F18" s="261" t="s">
        <v>227</v>
      </c>
      <c r="G18" s="297">
        <v>36000000</v>
      </c>
      <c r="H18" s="249" t="s">
        <v>228</v>
      </c>
    </row>
    <row r="19" spans="1:8" s="122" customFormat="1" ht="46.5">
      <c r="A19" s="295" t="s">
        <v>165</v>
      </c>
      <c r="B19" s="295" t="s">
        <v>166</v>
      </c>
      <c r="C19" s="209" t="s">
        <v>54</v>
      </c>
      <c r="D19" s="297">
        <v>1635000</v>
      </c>
      <c r="E19" s="248">
        <v>2</v>
      </c>
      <c r="F19" s="276" t="s">
        <v>68</v>
      </c>
      <c r="G19" s="297">
        <v>3270000.0000000005</v>
      </c>
      <c r="H19" s="249" t="s">
        <v>229</v>
      </c>
    </row>
    <row r="20" spans="1:8" ht="61.5">
      <c r="A20" s="295"/>
      <c r="B20" s="295"/>
      <c r="C20" s="250" t="s">
        <v>133</v>
      </c>
      <c r="D20" s="254">
        <v>20000000</v>
      </c>
      <c r="E20" s="251">
        <v>1</v>
      </c>
      <c r="F20" s="252" t="s">
        <v>111</v>
      </c>
      <c r="G20" s="254">
        <v>20000000</v>
      </c>
      <c r="H20" s="249" t="s">
        <v>230</v>
      </c>
    </row>
    <row r="21" spans="1:8" ht="61.5">
      <c r="A21" s="295"/>
      <c r="B21" s="295"/>
      <c r="C21" s="250" t="s">
        <v>231</v>
      </c>
      <c r="D21" s="262">
        <v>15000000</v>
      </c>
      <c r="E21" s="263">
        <v>1</v>
      </c>
      <c r="F21" s="261" t="s">
        <v>111</v>
      </c>
      <c r="G21" s="254">
        <v>15000000</v>
      </c>
      <c r="H21" s="249" t="s">
        <v>232</v>
      </c>
    </row>
    <row r="22" spans="1:8" ht="279">
      <c r="A22" s="295"/>
      <c r="B22" s="295"/>
      <c r="C22" s="250" t="s">
        <v>183</v>
      </c>
      <c r="D22" s="260">
        <v>864000</v>
      </c>
      <c r="E22" s="261">
        <v>17</v>
      </c>
      <c r="F22" s="261" t="s">
        <v>184</v>
      </c>
      <c r="G22" s="254">
        <v>14688000</v>
      </c>
      <c r="H22" s="249" t="s">
        <v>233</v>
      </c>
    </row>
    <row r="23" spans="1:8" ht="77.25">
      <c r="A23" s="295"/>
      <c r="B23" s="295"/>
      <c r="C23" s="250" t="s">
        <v>170</v>
      </c>
      <c r="D23" s="260">
        <v>950000</v>
      </c>
      <c r="E23" s="261">
        <v>4</v>
      </c>
      <c r="F23" s="261" t="s">
        <v>71</v>
      </c>
      <c r="G23" s="254">
        <v>3800000</v>
      </c>
      <c r="H23" s="249" t="s">
        <v>234</v>
      </c>
    </row>
    <row r="24" spans="1:8" ht="77.25">
      <c r="A24" s="295"/>
      <c r="B24" s="295"/>
      <c r="C24" s="250" t="s">
        <v>123</v>
      </c>
      <c r="D24" s="262">
        <v>700000</v>
      </c>
      <c r="E24" s="263">
        <v>4</v>
      </c>
      <c r="F24" s="261" t="s">
        <v>71</v>
      </c>
      <c r="G24" s="254">
        <v>2800000</v>
      </c>
      <c r="H24" s="249" t="s">
        <v>235</v>
      </c>
    </row>
    <row r="25" spans="1:8" ht="93">
      <c r="A25" s="295"/>
      <c r="B25" s="295"/>
      <c r="C25" s="250" t="s">
        <v>81</v>
      </c>
      <c r="D25" s="262">
        <v>200000</v>
      </c>
      <c r="E25" s="263">
        <v>19</v>
      </c>
      <c r="F25" s="261" t="s">
        <v>71</v>
      </c>
      <c r="G25" s="254">
        <v>3800000</v>
      </c>
      <c r="H25" s="249" t="s">
        <v>236</v>
      </c>
    </row>
    <row r="26" spans="1:8" ht="93">
      <c r="A26" s="295"/>
      <c r="B26" s="295"/>
      <c r="C26" s="250" t="s">
        <v>185</v>
      </c>
      <c r="D26" s="262">
        <v>2800000</v>
      </c>
      <c r="E26" s="264">
        <v>2</v>
      </c>
      <c r="F26" s="273" t="s">
        <v>64</v>
      </c>
      <c r="G26" s="254">
        <v>6300000</v>
      </c>
      <c r="H26" s="249" t="s">
        <v>237</v>
      </c>
    </row>
    <row r="27" spans="1:8" ht="201">
      <c r="A27" s="295"/>
      <c r="B27" s="295"/>
      <c r="C27" s="250" t="s">
        <v>69</v>
      </c>
      <c r="D27" s="254">
        <v>6000000</v>
      </c>
      <c r="E27" s="253">
        <v>2</v>
      </c>
      <c r="F27" s="276" t="s">
        <v>112</v>
      </c>
      <c r="G27" s="254">
        <v>12000000</v>
      </c>
      <c r="H27" s="249" t="s">
        <v>238</v>
      </c>
    </row>
    <row r="28" spans="1:8" ht="232.5">
      <c r="A28" s="295"/>
      <c r="B28" s="295"/>
      <c r="C28" s="250" t="s">
        <v>239</v>
      </c>
      <c r="D28" s="254">
        <v>4500000</v>
      </c>
      <c r="E28" s="253">
        <v>2</v>
      </c>
      <c r="F28" s="276" t="s">
        <v>240</v>
      </c>
      <c r="G28" s="254">
        <v>9000000</v>
      </c>
      <c r="H28" s="249" t="s">
        <v>241</v>
      </c>
    </row>
    <row r="29" spans="1:8" ht="279">
      <c r="A29" s="295"/>
      <c r="B29" s="295"/>
      <c r="C29" s="250" t="s">
        <v>186</v>
      </c>
      <c r="D29" s="254">
        <v>1200000</v>
      </c>
      <c r="E29" s="253">
        <v>3</v>
      </c>
      <c r="F29" s="276" t="s">
        <v>187</v>
      </c>
      <c r="G29" s="254">
        <v>3600000</v>
      </c>
      <c r="H29" s="249" t="s">
        <v>242</v>
      </c>
    </row>
    <row r="30" spans="1:8" ht="46.5">
      <c r="A30" s="295"/>
      <c r="B30" s="295"/>
      <c r="C30" s="250" t="s">
        <v>243</v>
      </c>
      <c r="D30" s="254">
        <v>314708.9237060384</v>
      </c>
      <c r="E30" s="253">
        <v>19</v>
      </c>
      <c r="F30" s="276" t="s">
        <v>91</v>
      </c>
      <c r="G30" s="254">
        <v>5979470</v>
      </c>
      <c r="H30" s="249" t="s">
        <v>244</v>
      </c>
    </row>
    <row r="31" spans="1:8" ht="61.5">
      <c r="A31" s="295"/>
      <c r="B31" s="295"/>
      <c r="C31" s="250" t="s">
        <v>84</v>
      </c>
      <c r="D31" s="254">
        <v>35113.37256132983</v>
      </c>
      <c r="E31" s="253">
        <v>1</v>
      </c>
      <c r="F31" s="276" t="s">
        <v>64</v>
      </c>
      <c r="G31" s="254">
        <v>35113.37256132983</v>
      </c>
      <c r="H31" s="249" t="s">
        <v>245</v>
      </c>
    </row>
    <row r="32" spans="1:8" ht="30.75">
      <c r="A32" s="295"/>
      <c r="B32" s="295"/>
      <c r="C32" s="250" t="s">
        <v>82</v>
      </c>
      <c r="D32" s="254">
        <v>13505.1</v>
      </c>
      <c r="E32" s="253">
        <v>80</v>
      </c>
      <c r="F32" s="276" t="s">
        <v>65</v>
      </c>
      <c r="G32" s="254">
        <v>1080408</v>
      </c>
      <c r="H32" s="249" t="s">
        <v>246</v>
      </c>
    </row>
    <row r="33" spans="1:8" ht="15">
      <c r="A33" s="295"/>
      <c r="B33" s="295"/>
      <c r="C33" s="250" t="s">
        <v>182</v>
      </c>
      <c r="D33" s="254">
        <v>895514.6368521935</v>
      </c>
      <c r="E33" s="253">
        <v>12</v>
      </c>
      <c r="F33" s="276" t="s">
        <v>63</v>
      </c>
      <c r="G33" s="254">
        <v>10746176</v>
      </c>
      <c r="H33" s="249" t="s">
        <v>247</v>
      </c>
    </row>
    <row r="34" spans="1:8" ht="61.5">
      <c r="A34" s="295"/>
      <c r="B34" s="295"/>
      <c r="C34" s="250" t="s">
        <v>83</v>
      </c>
      <c r="D34" s="254">
        <v>518066</v>
      </c>
      <c r="E34" s="253">
        <v>15</v>
      </c>
      <c r="F34" s="276" t="s">
        <v>70</v>
      </c>
      <c r="G34" s="254">
        <v>7770990</v>
      </c>
      <c r="H34" s="249" t="s">
        <v>248</v>
      </c>
    </row>
    <row r="35" spans="1:8" ht="46.5">
      <c r="A35" s="295"/>
      <c r="B35" s="295"/>
      <c r="C35" s="250" t="s">
        <v>188</v>
      </c>
      <c r="D35" s="254">
        <v>185952</v>
      </c>
      <c r="E35" s="253">
        <v>12</v>
      </c>
      <c r="F35" s="276" t="s">
        <v>63</v>
      </c>
      <c r="G35" s="254">
        <v>2231424</v>
      </c>
      <c r="H35" s="249" t="s">
        <v>249</v>
      </c>
    </row>
    <row r="36" spans="1:8" ht="15" customHeight="1">
      <c r="A36" s="296" t="s">
        <v>159</v>
      </c>
      <c r="B36" s="296" t="s">
        <v>167</v>
      </c>
      <c r="C36" s="255" t="s">
        <v>203</v>
      </c>
      <c r="D36" s="265">
        <v>6000000</v>
      </c>
      <c r="E36" s="266">
        <v>1</v>
      </c>
      <c r="F36" s="266" t="s">
        <v>112</v>
      </c>
      <c r="G36" s="254">
        <v>6000000</v>
      </c>
      <c r="H36" s="256" t="s">
        <v>368</v>
      </c>
    </row>
    <row r="37" spans="1:8" ht="77.25">
      <c r="A37" s="296"/>
      <c r="B37" s="296"/>
      <c r="C37" s="255" t="s">
        <v>204</v>
      </c>
      <c r="D37" s="265">
        <v>1500000</v>
      </c>
      <c r="E37" s="266">
        <v>1</v>
      </c>
      <c r="F37" s="274" t="s">
        <v>206</v>
      </c>
      <c r="G37" s="254">
        <v>1500000</v>
      </c>
      <c r="H37" s="256" t="s">
        <v>369</v>
      </c>
    </row>
    <row r="38" spans="1:8" ht="30.75">
      <c r="A38" s="296"/>
      <c r="B38" s="296"/>
      <c r="C38" s="255" t="s">
        <v>123</v>
      </c>
      <c r="D38" s="265">
        <v>950000</v>
      </c>
      <c r="E38" s="266">
        <v>1</v>
      </c>
      <c r="F38" s="274" t="s">
        <v>88</v>
      </c>
      <c r="G38" s="254">
        <v>950000</v>
      </c>
      <c r="H38" s="256" t="s">
        <v>370</v>
      </c>
    </row>
    <row r="39" spans="1:8" ht="46.5">
      <c r="A39" s="296"/>
      <c r="B39" s="296"/>
      <c r="C39" s="255" t="s">
        <v>371</v>
      </c>
      <c r="D39" s="265">
        <v>7543999.999999999</v>
      </c>
      <c r="E39" s="266">
        <v>1</v>
      </c>
      <c r="F39" s="274" t="s">
        <v>207</v>
      </c>
      <c r="G39" s="254">
        <v>7543999.999999999</v>
      </c>
      <c r="H39" s="256" t="s">
        <v>372</v>
      </c>
    </row>
    <row r="40" spans="1:8" ht="46.5">
      <c r="A40" s="296"/>
      <c r="B40" s="296"/>
      <c r="C40" s="255" t="s">
        <v>373</v>
      </c>
      <c r="D40" s="265">
        <v>21420000</v>
      </c>
      <c r="E40" s="266">
        <v>1</v>
      </c>
      <c r="F40" s="266" t="s">
        <v>207</v>
      </c>
      <c r="G40" s="254">
        <v>21420000</v>
      </c>
      <c r="H40" s="256" t="s">
        <v>374</v>
      </c>
    </row>
    <row r="41" spans="1:8" ht="46.5">
      <c r="A41" s="296"/>
      <c r="B41" s="296"/>
      <c r="C41" s="255" t="s">
        <v>202</v>
      </c>
      <c r="D41" s="265">
        <v>3000000</v>
      </c>
      <c r="E41" s="266">
        <v>2</v>
      </c>
      <c r="F41" s="266" t="s">
        <v>88</v>
      </c>
      <c r="G41" s="254">
        <v>6000000</v>
      </c>
      <c r="H41" s="256" t="s">
        <v>375</v>
      </c>
    </row>
    <row r="42" spans="1:8" ht="61.5">
      <c r="A42" s="296"/>
      <c r="B42" s="296"/>
      <c r="C42" s="255" t="s">
        <v>86</v>
      </c>
      <c r="D42" s="265">
        <v>200000</v>
      </c>
      <c r="E42" s="266">
        <v>4</v>
      </c>
      <c r="F42" s="266" t="s">
        <v>71</v>
      </c>
      <c r="G42" s="254">
        <v>800000</v>
      </c>
      <c r="H42" s="256" t="s">
        <v>376</v>
      </c>
    </row>
    <row r="43" spans="1:8" ht="46.5">
      <c r="A43" s="296"/>
      <c r="B43" s="296"/>
      <c r="C43" s="250" t="s">
        <v>377</v>
      </c>
      <c r="D43" s="254">
        <v>7000000</v>
      </c>
      <c r="E43" s="253">
        <v>1</v>
      </c>
      <c r="F43" s="276" t="s">
        <v>88</v>
      </c>
      <c r="G43" s="254">
        <v>7000000</v>
      </c>
      <c r="H43" s="249" t="s">
        <v>378</v>
      </c>
    </row>
    <row r="44" spans="1:8" ht="279">
      <c r="A44" s="296"/>
      <c r="B44" s="296"/>
      <c r="C44" s="250" t="s">
        <v>205</v>
      </c>
      <c r="D44" s="254">
        <v>864000</v>
      </c>
      <c r="E44" s="253">
        <v>4</v>
      </c>
      <c r="F44" s="276" t="s">
        <v>184</v>
      </c>
      <c r="G44" s="254">
        <v>3456000</v>
      </c>
      <c r="H44" s="249" t="s">
        <v>379</v>
      </c>
    </row>
    <row r="45" spans="1:8" ht="46.5">
      <c r="A45" s="296"/>
      <c r="B45" s="296"/>
      <c r="C45" s="250" t="s">
        <v>182</v>
      </c>
      <c r="D45" s="254">
        <v>95000</v>
      </c>
      <c r="E45" s="253">
        <v>12</v>
      </c>
      <c r="F45" s="276" t="s">
        <v>63</v>
      </c>
      <c r="G45" s="254">
        <v>1140000</v>
      </c>
      <c r="H45" s="249" t="s">
        <v>380</v>
      </c>
    </row>
    <row r="46" spans="1:8" ht="61.5">
      <c r="A46" s="296"/>
      <c r="B46" s="296"/>
      <c r="C46" s="250" t="s">
        <v>95</v>
      </c>
      <c r="D46" s="254">
        <v>32700.000000000004</v>
      </c>
      <c r="E46" s="253">
        <v>1</v>
      </c>
      <c r="F46" s="276" t="s">
        <v>64</v>
      </c>
      <c r="G46" s="254">
        <v>32700.000000000004</v>
      </c>
      <c r="H46" s="249" t="s">
        <v>381</v>
      </c>
    </row>
    <row r="47" spans="1:8" ht="108">
      <c r="A47" s="296"/>
      <c r="B47" s="296"/>
      <c r="C47" s="250" t="s">
        <v>83</v>
      </c>
      <c r="D47" s="254">
        <v>185000</v>
      </c>
      <c r="E47" s="253">
        <v>4</v>
      </c>
      <c r="F47" s="276" t="s">
        <v>382</v>
      </c>
      <c r="G47" s="254">
        <v>740000</v>
      </c>
      <c r="H47" s="249" t="s">
        <v>383</v>
      </c>
    </row>
    <row r="48" spans="1:8" ht="61.5" customHeight="1">
      <c r="A48" s="296"/>
      <c r="B48" s="296"/>
      <c r="C48" s="250" t="s">
        <v>189</v>
      </c>
      <c r="D48" s="254">
        <v>100000</v>
      </c>
      <c r="E48" s="253">
        <v>1</v>
      </c>
      <c r="F48" s="276" t="s">
        <v>172</v>
      </c>
      <c r="G48" s="254">
        <v>100000</v>
      </c>
      <c r="H48" s="249" t="s">
        <v>190</v>
      </c>
    </row>
    <row r="49" spans="1:8" ht="108">
      <c r="A49" s="296"/>
      <c r="B49" s="296"/>
      <c r="C49" s="250" t="s">
        <v>384</v>
      </c>
      <c r="D49" s="254">
        <v>66000000</v>
      </c>
      <c r="E49" s="253">
        <v>1</v>
      </c>
      <c r="F49" s="276" t="s">
        <v>209</v>
      </c>
      <c r="G49" s="254">
        <v>66000000</v>
      </c>
      <c r="H49" s="249" t="s">
        <v>385</v>
      </c>
    </row>
    <row r="50" spans="1:8" ht="77.25">
      <c r="A50" s="296"/>
      <c r="B50" s="296"/>
      <c r="C50" s="250" t="s">
        <v>386</v>
      </c>
      <c r="D50" s="254">
        <v>66000000</v>
      </c>
      <c r="E50" s="253">
        <v>1</v>
      </c>
      <c r="F50" s="276" t="s">
        <v>209</v>
      </c>
      <c r="G50" s="254">
        <v>66000000</v>
      </c>
      <c r="H50" s="249" t="s">
        <v>387</v>
      </c>
    </row>
    <row r="51" spans="1:8" ht="93">
      <c r="A51" s="296"/>
      <c r="B51" s="296"/>
      <c r="C51" s="250" t="s">
        <v>388</v>
      </c>
      <c r="D51" s="254">
        <v>66000000</v>
      </c>
      <c r="E51" s="253">
        <v>1</v>
      </c>
      <c r="F51" s="276" t="s">
        <v>209</v>
      </c>
      <c r="G51" s="254">
        <v>66000000</v>
      </c>
      <c r="H51" s="249" t="s">
        <v>389</v>
      </c>
    </row>
    <row r="52" spans="1:8" ht="46.5">
      <c r="A52" s="296"/>
      <c r="B52" s="296"/>
      <c r="C52" s="250" t="s">
        <v>208</v>
      </c>
      <c r="D52" s="254">
        <v>218844999.99999997</v>
      </c>
      <c r="E52" s="253">
        <v>1</v>
      </c>
      <c r="F52" s="276" t="s">
        <v>72</v>
      </c>
      <c r="G52" s="254">
        <v>218844999.99999997</v>
      </c>
      <c r="H52" s="249" t="s">
        <v>390</v>
      </c>
    </row>
    <row r="53" spans="1:8" ht="77.25">
      <c r="A53" s="296"/>
      <c r="B53" s="296"/>
      <c r="C53" s="250" t="s">
        <v>391</v>
      </c>
      <c r="D53" s="254">
        <v>13000000</v>
      </c>
      <c r="E53" s="253">
        <v>1</v>
      </c>
      <c r="F53" s="276" t="s">
        <v>173</v>
      </c>
      <c r="G53" s="254">
        <v>13000000</v>
      </c>
      <c r="H53" s="249" t="s">
        <v>392</v>
      </c>
    </row>
    <row r="54" spans="1:8" ht="46.5">
      <c r="A54" s="296"/>
      <c r="B54" s="296"/>
      <c r="C54" s="250" t="s">
        <v>393</v>
      </c>
      <c r="D54" s="254">
        <v>5000000</v>
      </c>
      <c r="E54" s="253">
        <v>1</v>
      </c>
      <c r="F54" s="276" t="s">
        <v>173</v>
      </c>
      <c r="G54" s="254">
        <v>5000000</v>
      </c>
      <c r="H54" s="249" t="s">
        <v>394</v>
      </c>
    </row>
    <row r="55" spans="1:8" ht="61.5">
      <c r="A55" s="296"/>
      <c r="B55" s="296"/>
      <c r="C55" s="250" t="s">
        <v>86</v>
      </c>
      <c r="D55" s="254">
        <v>200000</v>
      </c>
      <c r="E55" s="253">
        <v>2</v>
      </c>
      <c r="F55" s="276" t="s">
        <v>71</v>
      </c>
      <c r="G55" s="254">
        <v>400000</v>
      </c>
      <c r="H55" s="249" t="s">
        <v>395</v>
      </c>
    </row>
    <row r="56" spans="1:8" ht="61.5">
      <c r="A56" s="296"/>
      <c r="B56" s="296"/>
      <c r="C56" s="250" t="s">
        <v>396</v>
      </c>
      <c r="D56" s="254">
        <v>864000</v>
      </c>
      <c r="E56" s="253">
        <v>2</v>
      </c>
      <c r="F56" s="276" t="s">
        <v>184</v>
      </c>
      <c r="G56" s="254">
        <v>1728000</v>
      </c>
      <c r="H56" s="249" t="s">
        <v>397</v>
      </c>
    </row>
    <row r="57" spans="1:8" ht="46.5">
      <c r="A57" s="296"/>
      <c r="B57" s="296"/>
      <c r="C57" s="250" t="s">
        <v>398</v>
      </c>
      <c r="D57" s="254">
        <v>1000000</v>
      </c>
      <c r="E57" s="253">
        <v>1</v>
      </c>
      <c r="F57" s="276" t="s">
        <v>148</v>
      </c>
      <c r="G57" s="254">
        <v>1000000</v>
      </c>
      <c r="H57" s="249" t="s">
        <v>399</v>
      </c>
    </row>
    <row r="58" spans="1:8" ht="46.5">
      <c r="A58" s="296"/>
      <c r="B58" s="296"/>
      <c r="C58" s="250" t="s">
        <v>400</v>
      </c>
      <c r="D58" s="254">
        <v>500000</v>
      </c>
      <c r="E58" s="253">
        <v>1</v>
      </c>
      <c r="F58" s="276" t="s">
        <v>148</v>
      </c>
      <c r="G58" s="254">
        <v>500000</v>
      </c>
      <c r="H58" s="249" t="s">
        <v>401</v>
      </c>
    </row>
    <row r="59" spans="1:8" ht="61.5">
      <c r="A59" s="296"/>
      <c r="B59" s="296"/>
      <c r="C59" s="250" t="s">
        <v>402</v>
      </c>
      <c r="D59" s="254">
        <v>10000000</v>
      </c>
      <c r="E59" s="253">
        <v>1</v>
      </c>
      <c r="F59" s="276" t="s">
        <v>148</v>
      </c>
      <c r="G59" s="254">
        <v>10000000</v>
      </c>
      <c r="H59" s="249" t="s">
        <v>403</v>
      </c>
    </row>
    <row r="60" spans="1:8" ht="61.5">
      <c r="A60" s="296"/>
      <c r="B60" s="296"/>
      <c r="C60" s="250" t="s">
        <v>404</v>
      </c>
      <c r="D60" s="254">
        <v>3000000</v>
      </c>
      <c r="E60" s="253">
        <v>1</v>
      </c>
      <c r="F60" s="276" t="s">
        <v>148</v>
      </c>
      <c r="G60" s="254">
        <v>3000000</v>
      </c>
      <c r="H60" s="249" t="s">
        <v>405</v>
      </c>
    </row>
    <row r="61" spans="1:8" ht="77.25">
      <c r="A61" s="296"/>
      <c r="B61" s="296"/>
      <c r="C61" s="250" t="s">
        <v>406</v>
      </c>
      <c r="D61" s="254">
        <v>49050000</v>
      </c>
      <c r="E61" s="253">
        <v>1</v>
      </c>
      <c r="F61" s="276" t="s">
        <v>72</v>
      </c>
      <c r="G61" s="254">
        <v>49050000</v>
      </c>
      <c r="H61" s="249" t="s">
        <v>407</v>
      </c>
    </row>
    <row r="62" spans="1:8" ht="61.5">
      <c r="A62" s="296"/>
      <c r="B62" s="296"/>
      <c r="C62" s="250" t="s">
        <v>408</v>
      </c>
      <c r="D62" s="254">
        <v>9000000</v>
      </c>
      <c r="E62" s="253">
        <v>11</v>
      </c>
      <c r="F62" s="276" t="s">
        <v>63</v>
      </c>
      <c r="G62" s="254">
        <v>99000000</v>
      </c>
      <c r="H62" s="249" t="s">
        <v>409</v>
      </c>
    </row>
    <row r="63" spans="1:8" ht="46.5">
      <c r="A63" s="296"/>
      <c r="B63" s="296"/>
      <c r="C63" s="250" t="s">
        <v>410</v>
      </c>
      <c r="D63" s="254">
        <v>5647250</v>
      </c>
      <c r="E63" s="253">
        <v>4</v>
      </c>
      <c r="F63" s="276" t="s">
        <v>411</v>
      </c>
      <c r="G63" s="254">
        <v>22589000</v>
      </c>
      <c r="H63" s="249" t="s">
        <v>412</v>
      </c>
    </row>
    <row r="64" spans="1:8" ht="61.5">
      <c r="A64" s="296"/>
      <c r="B64" s="296"/>
      <c r="C64" s="250" t="s">
        <v>413</v>
      </c>
      <c r="D64" s="254">
        <v>1417000</v>
      </c>
      <c r="E64" s="253">
        <v>11</v>
      </c>
      <c r="F64" s="276" t="s">
        <v>411</v>
      </c>
      <c r="G64" s="254">
        <v>15587000</v>
      </c>
      <c r="H64" s="249" t="s">
        <v>414</v>
      </c>
    </row>
    <row r="65" spans="1:8" ht="61.5">
      <c r="A65" s="296"/>
      <c r="B65" s="296"/>
      <c r="C65" s="250" t="s">
        <v>415</v>
      </c>
      <c r="D65" s="254">
        <v>2108000</v>
      </c>
      <c r="E65" s="253">
        <v>11</v>
      </c>
      <c r="F65" s="276" t="s">
        <v>411</v>
      </c>
      <c r="G65" s="254">
        <v>23188000</v>
      </c>
      <c r="H65" s="249" t="s">
        <v>416</v>
      </c>
    </row>
    <row r="66" spans="1:8" ht="61.5">
      <c r="A66" s="296"/>
      <c r="B66" s="296"/>
      <c r="C66" s="250" t="s">
        <v>417</v>
      </c>
      <c r="D66" s="254">
        <v>20000000</v>
      </c>
      <c r="E66" s="253">
        <v>1</v>
      </c>
      <c r="F66" s="276" t="s">
        <v>72</v>
      </c>
      <c r="G66" s="254">
        <v>20000000</v>
      </c>
      <c r="H66" s="249" t="s">
        <v>418</v>
      </c>
    </row>
    <row r="67" spans="1:8" ht="61.5">
      <c r="A67" s="296"/>
      <c r="B67" s="296"/>
      <c r="C67" s="258" t="s">
        <v>419</v>
      </c>
      <c r="D67" s="299">
        <v>1000000</v>
      </c>
      <c r="E67" s="253">
        <v>60</v>
      </c>
      <c r="F67" s="276" t="s">
        <v>420</v>
      </c>
      <c r="G67" s="298">
        <v>60000000</v>
      </c>
      <c r="H67" s="249" t="s">
        <v>421</v>
      </c>
    </row>
    <row r="68" spans="1:8" ht="46.5">
      <c r="A68" s="296"/>
      <c r="B68" s="296"/>
      <c r="C68" s="258" t="s">
        <v>422</v>
      </c>
      <c r="D68" s="299">
        <v>8000</v>
      </c>
      <c r="E68" s="253">
        <v>4000</v>
      </c>
      <c r="F68" s="276" t="s">
        <v>70</v>
      </c>
      <c r="G68" s="298">
        <v>32000000</v>
      </c>
      <c r="H68" s="249" t="s">
        <v>423</v>
      </c>
    </row>
    <row r="69" spans="1:8" ht="46.5">
      <c r="A69" s="296"/>
      <c r="B69" s="296"/>
      <c r="C69" s="258" t="s">
        <v>424</v>
      </c>
      <c r="D69" s="299">
        <v>574770</v>
      </c>
      <c r="E69" s="253">
        <v>72</v>
      </c>
      <c r="F69" s="276" t="s">
        <v>425</v>
      </c>
      <c r="G69" s="298">
        <v>41383440</v>
      </c>
      <c r="H69" s="249" t="s">
        <v>426</v>
      </c>
    </row>
    <row r="70" spans="1:8" ht="30.75">
      <c r="A70" s="296"/>
      <c r="B70" s="296"/>
      <c r="C70" s="258" t="s">
        <v>427</v>
      </c>
      <c r="D70" s="299">
        <v>168000000</v>
      </c>
      <c r="E70" s="253">
        <v>1</v>
      </c>
      <c r="F70" s="276" t="s">
        <v>428</v>
      </c>
      <c r="G70" s="298">
        <v>168000000</v>
      </c>
      <c r="H70" s="249" t="s">
        <v>429</v>
      </c>
    </row>
    <row r="71" spans="1:8" ht="77.25">
      <c r="A71" s="296"/>
      <c r="B71" s="296"/>
      <c r="C71" s="258" t="s">
        <v>430</v>
      </c>
      <c r="D71" s="299">
        <v>25000</v>
      </c>
      <c r="E71" s="253">
        <v>100</v>
      </c>
      <c r="F71" s="276" t="s">
        <v>431</v>
      </c>
      <c r="G71" s="298">
        <v>2500000</v>
      </c>
      <c r="H71" s="249" t="s">
        <v>432</v>
      </c>
    </row>
    <row r="72" spans="1:8" ht="46.5">
      <c r="A72" s="296"/>
      <c r="B72" s="296"/>
      <c r="C72" s="258" t="s">
        <v>189</v>
      </c>
      <c r="D72" s="299">
        <v>1000000</v>
      </c>
      <c r="E72" s="253">
        <v>1</v>
      </c>
      <c r="F72" s="276" t="s">
        <v>172</v>
      </c>
      <c r="G72" s="298">
        <v>1000000</v>
      </c>
      <c r="H72" s="249" t="s">
        <v>433</v>
      </c>
    </row>
    <row r="73" spans="1:8" ht="46.5">
      <c r="A73" s="296"/>
      <c r="B73" s="296"/>
      <c r="C73" s="258" t="s">
        <v>170</v>
      </c>
      <c r="D73" s="299">
        <v>950000</v>
      </c>
      <c r="E73" s="253">
        <v>2</v>
      </c>
      <c r="F73" s="276" t="s">
        <v>71</v>
      </c>
      <c r="G73" s="298">
        <v>1900000</v>
      </c>
      <c r="H73" s="249" t="s">
        <v>434</v>
      </c>
    </row>
    <row r="74" spans="1:8" ht="61.5">
      <c r="A74" s="296"/>
      <c r="B74" s="296"/>
      <c r="C74" s="258" t="s">
        <v>435</v>
      </c>
      <c r="D74" s="299">
        <v>950000</v>
      </c>
      <c r="E74" s="253">
        <v>2</v>
      </c>
      <c r="F74" s="276" t="s">
        <v>71</v>
      </c>
      <c r="G74" s="298">
        <v>1900000</v>
      </c>
      <c r="H74" s="249" t="s">
        <v>436</v>
      </c>
    </row>
    <row r="75" spans="1:8" ht="61.5">
      <c r="A75" s="296"/>
      <c r="B75" s="296"/>
      <c r="C75" s="258" t="s">
        <v>86</v>
      </c>
      <c r="D75" s="299">
        <v>200000</v>
      </c>
      <c r="E75" s="253">
        <v>5</v>
      </c>
      <c r="F75" s="276" t="s">
        <v>71</v>
      </c>
      <c r="G75" s="298">
        <v>1000000</v>
      </c>
      <c r="H75" s="249" t="s">
        <v>437</v>
      </c>
    </row>
    <row r="76" spans="1:8" ht="263.25">
      <c r="A76" s="296"/>
      <c r="B76" s="296"/>
      <c r="C76" s="258" t="s">
        <v>396</v>
      </c>
      <c r="D76" s="299">
        <v>864000</v>
      </c>
      <c r="E76" s="253">
        <v>5</v>
      </c>
      <c r="F76" s="276" t="s">
        <v>184</v>
      </c>
      <c r="G76" s="298">
        <v>4320000</v>
      </c>
      <c r="H76" s="249" t="s">
        <v>438</v>
      </c>
    </row>
    <row r="77" spans="1:8" ht="61.5">
      <c r="A77" s="296"/>
      <c r="B77" s="296"/>
      <c r="C77" s="258" t="s">
        <v>439</v>
      </c>
      <c r="D77" s="299">
        <v>3000000</v>
      </c>
      <c r="E77" s="253">
        <v>1</v>
      </c>
      <c r="F77" s="276" t="s">
        <v>148</v>
      </c>
      <c r="G77" s="298">
        <v>3000000</v>
      </c>
      <c r="H77" s="249" t="s">
        <v>440</v>
      </c>
    </row>
    <row r="78" spans="1:8" ht="123.75">
      <c r="A78" s="296"/>
      <c r="B78" s="296"/>
      <c r="C78" s="258" t="s">
        <v>112</v>
      </c>
      <c r="D78" s="299">
        <v>4000000</v>
      </c>
      <c r="E78" s="253">
        <v>2</v>
      </c>
      <c r="F78" s="276" t="s">
        <v>91</v>
      </c>
      <c r="G78" s="298">
        <v>8000000</v>
      </c>
      <c r="H78" s="249" t="s">
        <v>441</v>
      </c>
    </row>
    <row r="79" spans="1:8" ht="186">
      <c r="A79" s="296"/>
      <c r="B79" s="296"/>
      <c r="C79" s="258" t="s">
        <v>186</v>
      </c>
      <c r="D79" s="299">
        <v>1200000</v>
      </c>
      <c r="E79" s="253">
        <v>2</v>
      </c>
      <c r="F79" s="276" t="s">
        <v>148</v>
      </c>
      <c r="G79" s="298">
        <v>2400000</v>
      </c>
      <c r="H79" s="249" t="s">
        <v>442</v>
      </c>
    </row>
    <row r="80" spans="1:8" ht="46.5">
      <c r="A80" s="296"/>
      <c r="B80" s="296"/>
      <c r="C80" s="258" t="s">
        <v>185</v>
      </c>
      <c r="D80" s="299">
        <v>2800000</v>
      </c>
      <c r="E80" s="253">
        <v>2</v>
      </c>
      <c r="F80" s="276" t="s">
        <v>148</v>
      </c>
      <c r="G80" s="298">
        <v>5600000</v>
      </c>
      <c r="H80" s="249" t="s">
        <v>443</v>
      </c>
    </row>
    <row r="81" spans="1:8" ht="46.5">
      <c r="A81" s="296"/>
      <c r="B81" s="296"/>
      <c r="C81" s="258" t="s">
        <v>182</v>
      </c>
      <c r="D81" s="299">
        <v>150000</v>
      </c>
      <c r="E81" s="253">
        <v>12</v>
      </c>
      <c r="F81" s="276" t="s">
        <v>63</v>
      </c>
      <c r="G81" s="298">
        <v>1800000</v>
      </c>
      <c r="H81" s="249" t="s">
        <v>444</v>
      </c>
    </row>
    <row r="82" spans="1:8" ht="15">
      <c r="A82" s="296"/>
      <c r="B82" s="296"/>
      <c r="C82" s="258" t="s">
        <v>84</v>
      </c>
      <c r="D82" s="299">
        <v>32700.000000000004</v>
      </c>
      <c r="E82" s="253">
        <v>1</v>
      </c>
      <c r="F82" s="276" t="s">
        <v>64</v>
      </c>
      <c r="G82" s="298">
        <v>32700.000000000004</v>
      </c>
      <c r="H82" s="249" t="s">
        <v>445</v>
      </c>
    </row>
    <row r="83" spans="1:8" ht="46.5">
      <c r="A83" s="296"/>
      <c r="B83" s="296"/>
      <c r="C83" s="258" t="s">
        <v>446</v>
      </c>
      <c r="D83" s="299">
        <v>333812.5</v>
      </c>
      <c r="E83" s="253">
        <v>12</v>
      </c>
      <c r="F83" s="276" t="s">
        <v>63</v>
      </c>
      <c r="G83" s="298">
        <v>4005750</v>
      </c>
      <c r="H83" s="249" t="s">
        <v>447</v>
      </c>
    </row>
    <row r="84" spans="1:8" ht="46.5">
      <c r="A84" s="296"/>
      <c r="B84" s="296"/>
      <c r="C84" s="258" t="s">
        <v>448</v>
      </c>
      <c r="D84" s="299">
        <v>50000</v>
      </c>
      <c r="E84" s="253">
        <v>240</v>
      </c>
      <c r="F84" s="276" t="s">
        <v>449</v>
      </c>
      <c r="G84" s="298">
        <v>12000000</v>
      </c>
      <c r="H84" s="249" t="s">
        <v>450</v>
      </c>
    </row>
    <row r="85" spans="1:8" ht="61.5">
      <c r="A85" s="296"/>
      <c r="B85" s="296"/>
      <c r="C85" s="258" t="s">
        <v>451</v>
      </c>
      <c r="D85" s="299">
        <v>4360000</v>
      </c>
      <c r="E85" s="253">
        <v>20</v>
      </c>
      <c r="F85" s="276" t="s">
        <v>452</v>
      </c>
      <c r="G85" s="298">
        <v>87200000</v>
      </c>
      <c r="H85" s="249" t="s">
        <v>453</v>
      </c>
    </row>
    <row r="86" spans="1:8" ht="77.25">
      <c r="A86" s="296"/>
      <c r="B86" s="296"/>
      <c r="C86" s="258" t="s">
        <v>454</v>
      </c>
      <c r="D86" s="299">
        <v>45000</v>
      </c>
      <c r="E86" s="253">
        <v>500</v>
      </c>
      <c r="F86" s="276" t="s">
        <v>455</v>
      </c>
      <c r="G86" s="298">
        <v>22500000</v>
      </c>
      <c r="H86" s="249" t="s">
        <v>456</v>
      </c>
    </row>
    <row r="87" spans="1:8" ht="46.5">
      <c r="A87" s="296"/>
      <c r="B87" s="296"/>
      <c r="C87" s="258" t="s">
        <v>83</v>
      </c>
      <c r="D87" s="299">
        <v>98100</v>
      </c>
      <c r="E87" s="253">
        <v>5</v>
      </c>
      <c r="F87" s="276" t="s">
        <v>457</v>
      </c>
      <c r="G87" s="298">
        <v>490500</v>
      </c>
      <c r="H87" s="249" t="s">
        <v>458</v>
      </c>
    </row>
    <row r="88" spans="1:8" ht="30.75">
      <c r="A88" s="296"/>
      <c r="B88" s="296"/>
      <c r="C88" s="258" t="s">
        <v>189</v>
      </c>
      <c r="D88" s="299">
        <v>54500.00000000001</v>
      </c>
      <c r="E88" s="253">
        <v>1</v>
      </c>
      <c r="F88" s="276" t="s">
        <v>172</v>
      </c>
      <c r="G88" s="298">
        <v>54500.00000000001</v>
      </c>
      <c r="H88" s="249" t="s">
        <v>459</v>
      </c>
    </row>
    <row r="89" spans="1:8" ht="61.5">
      <c r="A89" s="296"/>
      <c r="B89" s="296"/>
      <c r="C89" s="258" t="s">
        <v>460</v>
      </c>
      <c r="D89" s="299">
        <v>132000000</v>
      </c>
      <c r="E89" s="253">
        <v>1</v>
      </c>
      <c r="F89" s="276" t="s">
        <v>461</v>
      </c>
      <c r="G89" s="298">
        <v>132000000</v>
      </c>
      <c r="H89" s="249" t="s">
        <v>462</v>
      </c>
    </row>
    <row r="90" spans="1:8" ht="30.75">
      <c r="A90" s="296"/>
      <c r="B90" s="296"/>
      <c r="C90" s="258" t="s">
        <v>463</v>
      </c>
      <c r="D90" s="299">
        <v>800000</v>
      </c>
      <c r="E90" s="253">
        <v>4</v>
      </c>
      <c r="F90" s="276" t="s">
        <v>464</v>
      </c>
      <c r="G90" s="298">
        <v>3200000</v>
      </c>
      <c r="H90" s="249" t="s">
        <v>465</v>
      </c>
    </row>
    <row r="91" spans="1:8" ht="30.75">
      <c r="A91" s="296"/>
      <c r="B91" s="296"/>
      <c r="C91" s="258" t="s">
        <v>466</v>
      </c>
      <c r="D91" s="299">
        <v>2000000</v>
      </c>
      <c r="E91" s="253">
        <v>4</v>
      </c>
      <c r="F91" s="276" t="s">
        <v>464</v>
      </c>
      <c r="G91" s="298">
        <v>8000000</v>
      </c>
      <c r="H91" s="249" t="s">
        <v>465</v>
      </c>
    </row>
    <row r="92" spans="1:8" ht="30.75">
      <c r="A92" s="296"/>
      <c r="B92" s="296"/>
      <c r="C92" s="258" t="s">
        <v>467</v>
      </c>
      <c r="D92" s="299">
        <v>5099000</v>
      </c>
      <c r="E92" s="253">
        <v>2</v>
      </c>
      <c r="F92" s="276" t="s">
        <v>464</v>
      </c>
      <c r="G92" s="298">
        <v>10198000</v>
      </c>
      <c r="H92" s="249" t="s">
        <v>465</v>
      </c>
    </row>
    <row r="93" spans="1:8" ht="30.75">
      <c r="A93" s="296"/>
      <c r="B93" s="296"/>
      <c r="C93" s="258" t="s">
        <v>468</v>
      </c>
      <c r="D93" s="299">
        <v>6862000</v>
      </c>
      <c r="E93" s="253">
        <v>2</v>
      </c>
      <c r="F93" s="276" t="s">
        <v>464</v>
      </c>
      <c r="G93" s="298">
        <v>13724000</v>
      </c>
      <c r="H93" s="249" t="s">
        <v>465</v>
      </c>
    </row>
    <row r="94" spans="1:8" ht="30.75">
      <c r="A94" s="296"/>
      <c r="B94" s="296"/>
      <c r="C94" s="258" t="s">
        <v>469</v>
      </c>
      <c r="D94" s="299">
        <v>65000</v>
      </c>
      <c r="E94" s="253">
        <v>4</v>
      </c>
      <c r="F94" s="276" t="s">
        <v>464</v>
      </c>
      <c r="G94" s="298">
        <v>260000</v>
      </c>
      <c r="H94" s="249" t="s">
        <v>465</v>
      </c>
    </row>
    <row r="95" spans="1:8" ht="30.75">
      <c r="A95" s="296"/>
      <c r="B95" s="296"/>
      <c r="C95" s="258" t="s">
        <v>470</v>
      </c>
      <c r="D95" s="299">
        <v>317667</v>
      </c>
      <c r="E95" s="253">
        <v>4</v>
      </c>
      <c r="F95" s="276" t="s">
        <v>464</v>
      </c>
      <c r="G95" s="298">
        <v>1270668</v>
      </c>
      <c r="H95" s="249" t="s">
        <v>465</v>
      </c>
    </row>
    <row r="96" spans="1:8" ht="30.75">
      <c r="A96" s="296"/>
      <c r="B96" s="296"/>
      <c r="C96" s="258" t="s">
        <v>471</v>
      </c>
      <c r="D96" s="299">
        <v>950000</v>
      </c>
      <c r="E96" s="253">
        <v>4</v>
      </c>
      <c r="F96" s="276" t="s">
        <v>88</v>
      </c>
      <c r="G96" s="298">
        <v>3800000</v>
      </c>
      <c r="H96" s="249" t="s">
        <v>465</v>
      </c>
    </row>
    <row r="97" spans="1:8" ht="46.5">
      <c r="A97" s="296"/>
      <c r="B97" s="296"/>
      <c r="C97" s="258" t="s">
        <v>123</v>
      </c>
      <c r="D97" s="299">
        <v>950000</v>
      </c>
      <c r="E97" s="253">
        <v>4</v>
      </c>
      <c r="F97" s="276" t="s">
        <v>88</v>
      </c>
      <c r="G97" s="298">
        <v>3800000</v>
      </c>
      <c r="H97" s="249" t="s">
        <v>472</v>
      </c>
    </row>
    <row r="98" spans="1:8" ht="46.5">
      <c r="A98" s="296"/>
      <c r="B98" s="296"/>
      <c r="C98" s="258" t="s">
        <v>86</v>
      </c>
      <c r="D98" s="299">
        <v>200000</v>
      </c>
      <c r="E98" s="253">
        <v>4</v>
      </c>
      <c r="F98" s="276" t="s">
        <v>71</v>
      </c>
      <c r="G98" s="298">
        <v>800000</v>
      </c>
      <c r="H98" s="249" t="s">
        <v>473</v>
      </c>
    </row>
    <row r="99" spans="1:8" ht="279">
      <c r="A99" s="296"/>
      <c r="B99" s="296"/>
      <c r="C99" s="258" t="s">
        <v>205</v>
      </c>
      <c r="D99" s="299">
        <v>864000</v>
      </c>
      <c r="E99" s="253">
        <v>4</v>
      </c>
      <c r="F99" s="276" t="s">
        <v>184</v>
      </c>
      <c r="G99" s="298">
        <v>3456000</v>
      </c>
      <c r="H99" s="249" t="s">
        <v>379</v>
      </c>
    </row>
    <row r="100" spans="1:8" ht="30.75">
      <c r="A100" s="296"/>
      <c r="B100" s="296"/>
      <c r="C100" s="258" t="s">
        <v>182</v>
      </c>
      <c r="D100" s="299">
        <v>500000</v>
      </c>
      <c r="E100" s="253">
        <v>12</v>
      </c>
      <c r="F100" s="276" t="s">
        <v>474</v>
      </c>
      <c r="G100" s="298">
        <v>6000000</v>
      </c>
      <c r="H100" s="249" t="s">
        <v>475</v>
      </c>
    </row>
    <row r="101" spans="1:8" ht="15">
      <c r="A101" s="296"/>
      <c r="B101" s="296"/>
      <c r="C101" s="258" t="s">
        <v>476</v>
      </c>
      <c r="D101" s="299">
        <v>10000</v>
      </c>
      <c r="E101" s="253">
        <v>1000</v>
      </c>
      <c r="F101" s="276" t="s">
        <v>65</v>
      </c>
      <c r="G101" s="298">
        <v>10000000</v>
      </c>
      <c r="H101" s="249" t="s">
        <v>477</v>
      </c>
    </row>
    <row r="102" spans="1:8" ht="61.5">
      <c r="A102" s="296" t="s">
        <v>160</v>
      </c>
      <c r="B102" s="296" t="s">
        <v>168</v>
      </c>
      <c r="C102" s="258" t="s">
        <v>54</v>
      </c>
      <c r="D102" s="299">
        <v>1635000</v>
      </c>
      <c r="E102" s="253">
        <v>2</v>
      </c>
      <c r="F102" s="276" t="s">
        <v>257</v>
      </c>
      <c r="G102" s="298">
        <v>3270000</v>
      </c>
      <c r="H102" s="249" t="s">
        <v>260</v>
      </c>
    </row>
    <row r="103" spans="1:8" ht="186">
      <c r="A103" s="296"/>
      <c r="B103" s="296"/>
      <c r="C103" s="258" t="s">
        <v>250</v>
      </c>
      <c r="D103" s="299">
        <v>3000000</v>
      </c>
      <c r="E103" s="253">
        <v>24</v>
      </c>
      <c r="F103" s="276" t="s">
        <v>68</v>
      </c>
      <c r="G103" s="298">
        <v>72000000</v>
      </c>
      <c r="H103" s="257" t="s">
        <v>261</v>
      </c>
    </row>
    <row r="104" spans="1:8" ht="30.75">
      <c r="A104" s="296"/>
      <c r="B104" s="296"/>
      <c r="C104" s="258" t="s">
        <v>251</v>
      </c>
      <c r="D104" s="299">
        <v>450000</v>
      </c>
      <c r="E104" s="253">
        <v>36</v>
      </c>
      <c r="F104" s="276" t="s">
        <v>258</v>
      </c>
      <c r="G104" s="298">
        <v>16200000</v>
      </c>
      <c r="H104" s="257" t="s">
        <v>262</v>
      </c>
    </row>
    <row r="105" spans="1:8" ht="46.5">
      <c r="A105" s="296"/>
      <c r="B105" s="296"/>
      <c r="C105" s="258" t="s">
        <v>191</v>
      </c>
      <c r="D105" s="299">
        <v>315000</v>
      </c>
      <c r="E105" s="253">
        <v>26</v>
      </c>
      <c r="F105" s="276" t="s">
        <v>70</v>
      </c>
      <c r="G105" s="298">
        <v>8190000</v>
      </c>
      <c r="H105" s="257" t="s">
        <v>263</v>
      </c>
    </row>
    <row r="106" spans="1:8" ht="77.25">
      <c r="A106" s="296"/>
      <c r="B106" s="296"/>
      <c r="C106" s="258" t="s">
        <v>85</v>
      </c>
      <c r="D106" s="299">
        <v>200000</v>
      </c>
      <c r="E106" s="253">
        <v>5</v>
      </c>
      <c r="F106" s="276" t="s">
        <v>71</v>
      </c>
      <c r="G106" s="298">
        <v>1000000</v>
      </c>
      <c r="H106" s="257" t="s">
        <v>264</v>
      </c>
    </row>
    <row r="107" spans="1:8" ht="30.75">
      <c r="A107" s="296"/>
      <c r="B107" s="296"/>
      <c r="C107" s="258" t="s">
        <v>173</v>
      </c>
      <c r="D107" s="299">
        <v>23025160</v>
      </c>
      <c r="E107" s="253">
        <v>1</v>
      </c>
      <c r="F107" s="276" t="s">
        <v>173</v>
      </c>
      <c r="G107" s="298">
        <v>23025160</v>
      </c>
      <c r="H107" s="257" t="s">
        <v>265</v>
      </c>
    </row>
    <row r="108" spans="1:8" ht="77.25">
      <c r="A108" s="296"/>
      <c r="B108" s="296"/>
      <c r="C108" s="258" t="s">
        <v>192</v>
      </c>
      <c r="D108" s="299">
        <v>550000</v>
      </c>
      <c r="E108" s="253">
        <v>27</v>
      </c>
      <c r="F108" s="276" t="s">
        <v>184</v>
      </c>
      <c r="G108" s="298">
        <v>14850000</v>
      </c>
      <c r="H108" s="257" t="s">
        <v>266</v>
      </c>
    </row>
    <row r="109" spans="1:8" ht="61.5">
      <c r="A109" s="296"/>
      <c r="B109" s="296"/>
      <c r="C109" s="258" t="s">
        <v>252</v>
      </c>
      <c r="D109" s="299">
        <v>520000</v>
      </c>
      <c r="E109" s="253">
        <v>5</v>
      </c>
      <c r="F109" s="276" t="s">
        <v>91</v>
      </c>
      <c r="G109" s="298">
        <v>2600000</v>
      </c>
      <c r="H109" s="257" t="s">
        <v>267</v>
      </c>
    </row>
    <row r="110" spans="1:8" ht="46.5">
      <c r="A110" s="296"/>
      <c r="B110" s="296"/>
      <c r="C110" s="258" t="s">
        <v>181</v>
      </c>
      <c r="D110" s="299">
        <v>2800000</v>
      </c>
      <c r="E110" s="253">
        <v>2</v>
      </c>
      <c r="F110" s="276" t="s">
        <v>194</v>
      </c>
      <c r="G110" s="298">
        <v>5600000</v>
      </c>
      <c r="H110" s="257" t="s">
        <v>268</v>
      </c>
    </row>
    <row r="111" spans="1:8" ht="61.5">
      <c r="A111" s="296"/>
      <c r="B111" s="296"/>
      <c r="C111" s="258" t="s">
        <v>170</v>
      </c>
      <c r="D111" s="299">
        <v>950000</v>
      </c>
      <c r="E111" s="253">
        <v>2</v>
      </c>
      <c r="F111" s="276" t="s">
        <v>71</v>
      </c>
      <c r="G111" s="298">
        <v>1900000</v>
      </c>
      <c r="H111" s="257" t="s">
        <v>269</v>
      </c>
    </row>
    <row r="112" spans="1:8" ht="46.5">
      <c r="A112" s="296"/>
      <c r="B112" s="296"/>
      <c r="C112" s="258" t="s">
        <v>123</v>
      </c>
      <c r="D112" s="299">
        <v>700000</v>
      </c>
      <c r="E112" s="253">
        <v>2</v>
      </c>
      <c r="F112" s="276" t="s">
        <v>71</v>
      </c>
      <c r="G112" s="298">
        <v>1400000</v>
      </c>
      <c r="H112" s="257" t="s">
        <v>270</v>
      </c>
    </row>
    <row r="113" spans="1:8" ht="30.75">
      <c r="A113" s="296"/>
      <c r="B113" s="296"/>
      <c r="C113" s="258" t="s">
        <v>112</v>
      </c>
      <c r="D113" s="299">
        <v>4500000</v>
      </c>
      <c r="E113" s="253">
        <v>1</v>
      </c>
      <c r="F113" s="276" t="s">
        <v>64</v>
      </c>
      <c r="G113" s="298">
        <v>4500000</v>
      </c>
      <c r="H113" s="257" t="s">
        <v>271</v>
      </c>
    </row>
    <row r="114" spans="1:8" ht="77.25">
      <c r="A114" s="296"/>
      <c r="B114" s="296"/>
      <c r="C114" s="258" t="s">
        <v>204</v>
      </c>
      <c r="D114" s="299">
        <v>1000000</v>
      </c>
      <c r="E114" s="253">
        <v>1</v>
      </c>
      <c r="F114" s="276" t="s">
        <v>206</v>
      </c>
      <c r="G114" s="298">
        <v>1000000</v>
      </c>
      <c r="H114" s="257" t="s">
        <v>272</v>
      </c>
    </row>
    <row r="115" spans="1:8" ht="186">
      <c r="A115" s="296"/>
      <c r="B115" s="296"/>
      <c r="C115" s="258" t="s">
        <v>193</v>
      </c>
      <c r="D115" s="299">
        <v>6000000</v>
      </c>
      <c r="E115" s="253">
        <v>1</v>
      </c>
      <c r="F115" s="276" t="s">
        <v>148</v>
      </c>
      <c r="G115" s="298">
        <v>6000000</v>
      </c>
      <c r="H115" s="257" t="s">
        <v>273</v>
      </c>
    </row>
    <row r="116" spans="1:8" ht="30.75">
      <c r="A116" s="296"/>
      <c r="B116" s="296"/>
      <c r="C116" s="258" t="s">
        <v>243</v>
      </c>
      <c r="D116" s="299">
        <v>150000</v>
      </c>
      <c r="E116" s="253">
        <v>12</v>
      </c>
      <c r="F116" s="276" t="s">
        <v>63</v>
      </c>
      <c r="G116" s="298">
        <v>1800000</v>
      </c>
      <c r="H116" s="257" t="s">
        <v>274</v>
      </c>
    </row>
    <row r="117" spans="1:8" ht="46.5">
      <c r="A117" s="296"/>
      <c r="B117" s="296"/>
      <c r="C117" s="258" t="s">
        <v>84</v>
      </c>
      <c r="D117" s="299">
        <v>30000</v>
      </c>
      <c r="E117" s="253">
        <v>1</v>
      </c>
      <c r="F117" s="276" t="s">
        <v>64</v>
      </c>
      <c r="G117" s="298">
        <v>30000</v>
      </c>
      <c r="H117" s="257" t="s">
        <v>275</v>
      </c>
    </row>
    <row r="118" spans="1:8" ht="46.5">
      <c r="A118" s="296"/>
      <c r="B118" s="296"/>
      <c r="C118" s="258" t="s">
        <v>196</v>
      </c>
      <c r="D118" s="299">
        <v>15000000</v>
      </c>
      <c r="E118" s="253">
        <v>1</v>
      </c>
      <c r="F118" s="276" t="s">
        <v>64</v>
      </c>
      <c r="G118" s="298">
        <v>15000000</v>
      </c>
      <c r="H118" s="257" t="s">
        <v>276</v>
      </c>
    </row>
    <row r="119" spans="1:8" ht="77.25">
      <c r="A119" s="296"/>
      <c r="B119" s="296"/>
      <c r="C119" s="258" t="s">
        <v>197</v>
      </c>
      <c r="D119" s="299">
        <v>11000</v>
      </c>
      <c r="E119" s="253">
        <v>54</v>
      </c>
      <c r="F119" s="276" t="s">
        <v>197</v>
      </c>
      <c r="G119" s="298">
        <v>594000</v>
      </c>
      <c r="H119" s="257" t="s">
        <v>277</v>
      </c>
    </row>
    <row r="120" spans="1:8" ht="46.5">
      <c r="A120" s="296"/>
      <c r="B120" s="296"/>
      <c r="C120" s="258" t="s">
        <v>198</v>
      </c>
      <c r="D120" s="299">
        <v>250000</v>
      </c>
      <c r="E120" s="253">
        <v>21</v>
      </c>
      <c r="F120" s="276" t="s">
        <v>70</v>
      </c>
      <c r="G120" s="298">
        <v>5250000</v>
      </c>
      <c r="H120" s="257" t="s">
        <v>278</v>
      </c>
    </row>
    <row r="121" spans="1:8" ht="46.5">
      <c r="A121" s="296"/>
      <c r="B121" s="296"/>
      <c r="C121" s="258" t="s">
        <v>253</v>
      </c>
      <c r="D121" s="299">
        <v>1500000</v>
      </c>
      <c r="E121" s="253">
        <v>36</v>
      </c>
      <c r="F121" s="276" t="s">
        <v>70</v>
      </c>
      <c r="G121" s="298">
        <v>54000000</v>
      </c>
      <c r="H121" s="257" t="s">
        <v>279</v>
      </c>
    </row>
    <row r="122" spans="1:8" ht="46.5">
      <c r="A122" s="296"/>
      <c r="B122" s="296"/>
      <c r="C122" s="258" t="s">
        <v>182</v>
      </c>
      <c r="D122" s="299">
        <v>327000</v>
      </c>
      <c r="E122" s="253">
        <v>12</v>
      </c>
      <c r="F122" s="276" t="s">
        <v>63</v>
      </c>
      <c r="G122" s="298">
        <v>3924000</v>
      </c>
      <c r="H122" s="257" t="s">
        <v>280</v>
      </c>
    </row>
    <row r="123" spans="1:8" ht="30.75">
      <c r="A123" s="296"/>
      <c r="B123" s="296"/>
      <c r="C123" s="258" t="s">
        <v>254</v>
      </c>
      <c r="D123" s="299">
        <v>25000</v>
      </c>
      <c r="E123" s="253">
        <v>1000</v>
      </c>
      <c r="F123" s="276" t="s">
        <v>259</v>
      </c>
      <c r="G123" s="298">
        <v>25000000</v>
      </c>
      <c r="H123" s="257" t="s">
        <v>281</v>
      </c>
    </row>
    <row r="124" spans="1:8" ht="30.75">
      <c r="A124" s="296"/>
      <c r="B124" s="296"/>
      <c r="C124" s="258" t="s">
        <v>189</v>
      </c>
      <c r="D124" s="299">
        <v>892710</v>
      </c>
      <c r="E124" s="253">
        <v>1</v>
      </c>
      <c r="F124" s="276" t="s">
        <v>172</v>
      </c>
      <c r="G124" s="298">
        <v>892710</v>
      </c>
      <c r="H124" s="257" t="s">
        <v>282</v>
      </c>
    </row>
    <row r="125" spans="1:8" ht="30.75">
      <c r="A125" s="296"/>
      <c r="B125" s="296"/>
      <c r="C125" s="258" t="s">
        <v>255</v>
      </c>
      <c r="D125" s="299">
        <v>60000000</v>
      </c>
      <c r="E125" s="253">
        <v>1</v>
      </c>
      <c r="F125" s="276" t="s">
        <v>209</v>
      </c>
      <c r="G125" s="298">
        <v>60000000</v>
      </c>
      <c r="H125" s="257" t="s">
        <v>283</v>
      </c>
    </row>
    <row r="126" spans="1:8" ht="77.25">
      <c r="A126" s="296"/>
      <c r="B126" s="296"/>
      <c r="C126" s="258" t="s">
        <v>256</v>
      </c>
      <c r="D126" s="299">
        <v>40000000</v>
      </c>
      <c r="E126" s="253">
        <v>1</v>
      </c>
      <c r="F126" s="276" t="s">
        <v>209</v>
      </c>
      <c r="G126" s="298">
        <v>40000000</v>
      </c>
      <c r="H126" s="257" t="s">
        <v>284</v>
      </c>
    </row>
    <row r="127" spans="1:8" ht="46.5">
      <c r="A127" s="296"/>
      <c r="B127" s="296"/>
      <c r="C127" s="258" t="s">
        <v>199</v>
      </c>
      <c r="D127" s="299">
        <v>1500000</v>
      </c>
      <c r="E127" s="253">
        <v>36</v>
      </c>
      <c r="F127" s="276" t="s">
        <v>138</v>
      </c>
      <c r="G127" s="298">
        <v>54000000</v>
      </c>
      <c r="H127" s="257" t="s">
        <v>285</v>
      </c>
    </row>
    <row r="128" spans="1:8" ht="30.75">
      <c r="A128" s="296"/>
      <c r="B128" s="296"/>
      <c r="C128" s="258" t="s">
        <v>94</v>
      </c>
      <c r="D128" s="299">
        <v>130000</v>
      </c>
      <c r="E128" s="253">
        <v>2196</v>
      </c>
      <c r="F128" s="276" t="s">
        <v>93</v>
      </c>
      <c r="G128" s="298">
        <v>285480000</v>
      </c>
      <c r="H128" s="257" t="s">
        <v>286</v>
      </c>
    </row>
    <row r="129" spans="1:8" ht="30.75">
      <c r="A129" s="296"/>
      <c r="B129" s="296"/>
      <c r="C129" s="258" t="s">
        <v>200</v>
      </c>
      <c r="D129" s="299">
        <v>22000</v>
      </c>
      <c r="E129" s="253">
        <v>2000</v>
      </c>
      <c r="F129" s="276" t="s">
        <v>174</v>
      </c>
      <c r="G129" s="298">
        <v>44000000</v>
      </c>
      <c r="H129" s="301" t="s">
        <v>287</v>
      </c>
    </row>
    <row r="130" spans="1:8" ht="186">
      <c r="A130" s="296"/>
      <c r="B130" s="296"/>
      <c r="C130" s="258" t="s">
        <v>288</v>
      </c>
      <c r="D130" s="299">
        <v>3000000</v>
      </c>
      <c r="E130" s="253">
        <v>3</v>
      </c>
      <c r="F130" s="276" t="s">
        <v>289</v>
      </c>
      <c r="G130" s="298">
        <v>9000000</v>
      </c>
      <c r="H130" s="301" t="s">
        <v>261</v>
      </c>
    </row>
    <row r="131" spans="1:8" ht="46.5">
      <c r="A131" s="296"/>
      <c r="B131" s="296"/>
      <c r="C131" s="258" t="s">
        <v>191</v>
      </c>
      <c r="D131" s="299">
        <v>315000</v>
      </c>
      <c r="E131" s="253">
        <v>3</v>
      </c>
      <c r="F131" s="276" t="s">
        <v>70</v>
      </c>
      <c r="G131" s="298">
        <v>945000</v>
      </c>
      <c r="H131" s="257" t="s">
        <v>290</v>
      </c>
    </row>
    <row r="132" spans="1:8" ht="279">
      <c r="A132" s="296"/>
      <c r="B132" s="296"/>
      <c r="C132" s="258" t="s">
        <v>192</v>
      </c>
      <c r="D132" s="299">
        <v>432000</v>
      </c>
      <c r="E132" s="253">
        <v>3</v>
      </c>
      <c r="F132" s="276" t="s">
        <v>184</v>
      </c>
      <c r="G132" s="298">
        <v>1296000</v>
      </c>
      <c r="H132" s="257" t="s">
        <v>291</v>
      </c>
    </row>
    <row r="133" spans="1:8" ht="93">
      <c r="A133" s="296"/>
      <c r="B133" s="296"/>
      <c r="C133" s="258" t="s">
        <v>292</v>
      </c>
      <c r="D133" s="299">
        <v>1300000</v>
      </c>
      <c r="E133" s="253">
        <v>8</v>
      </c>
      <c r="F133" s="276" t="s">
        <v>64</v>
      </c>
      <c r="G133" s="298">
        <v>10400000</v>
      </c>
      <c r="H133" s="257" t="s">
        <v>293</v>
      </c>
    </row>
    <row r="134" spans="1:8" ht="30.75">
      <c r="A134" s="296"/>
      <c r="B134" s="296"/>
      <c r="C134" s="258" t="s">
        <v>175</v>
      </c>
      <c r="D134" s="299">
        <v>15000</v>
      </c>
      <c r="E134" s="253">
        <v>200</v>
      </c>
      <c r="F134" s="276" t="s">
        <v>64</v>
      </c>
      <c r="G134" s="298">
        <v>3000000</v>
      </c>
      <c r="H134" s="257" t="s">
        <v>294</v>
      </c>
    </row>
    <row r="135" spans="1:8" ht="30.75">
      <c r="A135" s="296"/>
      <c r="B135" s="296"/>
      <c r="C135" s="258" t="s">
        <v>176</v>
      </c>
      <c r="D135" s="299">
        <v>50000</v>
      </c>
      <c r="E135" s="253">
        <v>100</v>
      </c>
      <c r="F135" s="276" t="s">
        <v>64</v>
      </c>
      <c r="G135" s="298">
        <v>5000000</v>
      </c>
      <c r="H135" s="257" t="s">
        <v>295</v>
      </c>
    </row>
    <row r="136" spans="1:8" ht="30.75">
      <c r="A136" s="296"/>
      <c r="B136" s="296"/>
      <c r="C136" s="258" t="s">
        <v>296</v>
      </c>
      <c r="D136" s="299">
        <v>2500000</v>
      </c>
      <c r="E136" s="253">
        <v>1</v>
      </c>
      <c r="F136" s="276" t="s">
        <v>64</v>
      </c>
      <c r="G136" s="298">
        <v>2500000</v>
      </c>
      <c r="H136" s="257" t="s">
        <v>297</v>
      </c>
    </row>
    <row r="137" spans="1:8" ht="46.5">
      <c r="A137" s="296"/>
      <c r="B137" s="296"/>
      <c r="C137" s="258" t="s">
        <v>298</v>
      </c>
      <c r="D137" s="299">
        <v>97856.93</v>
      </c>
      <c r="E137" s="253">
        <v>12</v>
      </c>
      <c r="F137" s="276" t="s">
        <v>63</v>
      </c>
      <c r="G137" s="298">
        <v>1174283.16</v>
      </c>
      <c r="H137" s="257" t="s">
        <v>299</v>
      </c>
    </row>
    <row r="138" spans="1:8" ht="30.75">
      <c r="A138" s="296"/>
      <c r="B138" s="296"/>
      <c r="C138" s="258" t="s">
        <v>300</v>
      </c>
      <c r="D138" s="299">
        <v>13000000</v>
      </c>
      <c r="E138" s="253">
        <v>1</v>
      </c>
      <c r="F138" s="276" t="s">
        <v>143</v>
      </c>
      <c r="G138" s="298">
        <v>13000000</v>
      </c>
      <c r="H138" s="257" t="s">
        <v>301</v>
      </c>
    </row>
    <row r="139" spans="1:8" ht="46.5">
      <c r="A139" s="296"/>
      <c r="B139" s="296"/>
      <c r="C139" s="258" t="s">
        <v>142</v>
      </c>
      <c r="D139" s="299">
        <v>60000000</v>
      </c>
      <c r="E139" s="253">
        <v>1</v>
      </c>
      <c r="F139" s="276" t="s">
        <v>143</v>
      </c>
      <c r="G139" s="298">
        <v>60000000</v>
      </c>
      <c r="H139" s="257" t="s">
        <v>302</v>
      </c>
    </row>
    <row r="140" spans="1:8" ht="30.75">
      <c r="A140" s="296"/>
      <c r="B140" s="296"/>
      <c r="C140" s="258" t="s">
        <v>177</v>
      </c>
      <c r="D140" s="299">
        <v>140000</v>
      </c>
      <c r="E140" s="253">
        <v>150</v>
      </c>
      <c r="F140" s="276" t="s">
        <v>93</v>
      </c>
      <c r="G140" s="298">
        <v>21000000</v>
      </c>
      <c r="H140" s="257" t="s">
        <v>303</v>
      </c>
    </row>
    <row r="141" spans="1:8" ht="30.75">
      <c r="A141" s="296"/>
      <c r="B141" s="296"/>
      <c r="C141" s="258" t="s">
        <v>94</v>
      </c>
      <c r="D141" s="299">
        <v>130000</v>
      </c>
      <c r="E141" s="253">
        <v>10</v>
      </c>
      <c r="F141" s="276" t="s">
        <v>93</v>
      </c>
      <c r="G141" s="298">
        <v>1300000</v>
      </c>
      <c r="H141" s="257" t="s">
        <v>304</v>
      </c>
    </row>
    <row r="142" spans="1:8" ht="77.25">
      <c r="A142" s="296"/>
      <c r="B142" s="296"/>
      <c r="C142" s="258" t="s">
        <v>305</v>
      </c>
      <c r="D142" s="299">
        <v>100000000</v>
      </c>
      <c r="E142" s="253">
        <v>1</v>
      </c>
      <c r="F142" s="276" t="s">
        <v>306</v>
      </c>
      <c r="G142" s="298">
        <v>100000000</v>
      </c>
      <c r="H142" s="257" t="s">
        <v>307</v>
      </c>
    </row>
    <row r="143" spans="1:8" ht="77.25">
      <c r="A143" s="296"/>
      <c r="B143" s="296"/>
      <c r="C143" s="258" t="s">
        <v>308</v>
      </c>
      <c r="D143" s="299">
        <v>250000000</v>
      </c>
      <c r="E143" s="253">
        <v>1</v>
      </c>
      <c r="F143" s="276" t="s">
        <v>309</v>
      </c>
      <c r="G143" s="298">
        <v>250000000</v>
      </c>
      <c r="H143" s="257" t="s">
        <v>310</v>
      </c>
    </row>
    <row r="144" spans="1:8" ht="46.5">
      <c r="A144" s="296"/>
      <c r="B144" s="296"/>
      <c r="C144" s="258" t="s">
        <v>311</v>
      </c>
      <c r="D144" s="299">
        <v>150000000</v>
      </c>
      <c r="E144" s="253">
        <v>1</v>
      </c>
      <c r="F144" s="276" t="s">
        <v>309</v>
      </c>
      <c r="G144" s="298">
        <v>150000000</v>
      </c>
      <c r="H144" s="257" t="s">
        <v>312</v>
      </c>
    </row>
    <row r="145" spans="1:8" ht="46.5">
      <c r="A145" s="296"/>
      <c r="B145" s="296"/>
      <c r="C145" s="258" t="s">
        <v>182</v>
      </c>
      <c r="D145" s="299">
        <v>200000</v>
      </c>
      <c r="E145" s="253">
        <v>12</v>
      </c>
      <c r="F145" s="276" t="s">
        <v>63</v>
      </c>
      <c r="G145" s="298">
        <v>2400000</v>
      </c>
      <c r="H145" s="257" t="s">
        <v>313</v>
      </c>
    </row>
    <row r="146" spans="1:8" ht="46.5">
      <c r="A146" s="296"/>
      <c r="B146" s="296"/>
      <c r="C146" s="258" t="s">
        <v>314</v>
      </c>
      <c r="D146" s="299">
        <v>30000000</v>
      </c>
      <c r="E146" s="253">
        <v>1</v>
      </c>
      <c r="F146" s="276" t="s">
        <v>306</v>
      </c>
      <c r="G146" s="298">
        <v>30000000</v>
      </c>
      <c r="H146" s="257" t="s">
        <v>315</v>
      </c>
    </row>
    <row r="147" spans="1:8" ht="61.5">
      <c r="A147" s="296"/>
      <c r="B147" s="296"/>
      <c r="C147" s="258" t="s">
        <v>316</v>
      </c>
      <c r="D147" s="299">
        <v>45000000</v>
      </c>
      <c r="E147" s="253">
        <v>1</v>
      </c>
      <c r="F147" s="276" t="s">
        <v>306</v>
      </c>
      <c r="G147" s="298">
        <v>45000000</v>
      </c>
      <c r="H147" s="257" t="s">
        <v>317</v>
      </c>
    </row>
    <row r="148" spans="1:8" ht="46.5">
      <c r="A148" s="296"/>
      <c r="B148" s="296"/>
      <c r="C148" s="258" t="s">
        <v>318</v>
      </c>
      <c r="D148" s="299">
        <v>1000000</v>
      </c>
      <c r="E148" s="253">
        <v>3</v>
      </c>
      <c r="F148" s="276" t="s">
        <v>63</v>
      </c>
      <c r="G148" s="298">
        <v>3000000</v>
      </c>
      <c r="H148" s="257" t="s">
        <v>319</v>
      </c>
    </row>
    <row r="149" spans="1:8" ht="46.5">
      <c r="A149" s="296"/>
      <c r="B149" s="296"/>
      <c r="C149" s="258" t="s">
        <v>320</v>
      </c>
      <c r="D149" s="299">
        <v>1000000</v>
      </c>
      <c r="E149" s="253">
        <v>6</v>
      </c>
      <c r="F149" s="276" t="s">
        <v>63</v>
      </c>
      <c r="G149" s="298">
        <v>6000000</v>
      </c>
      <c r="H149" s="257" t="s">
        <v>321</v>
      </c>
    </row>
    <row r="150" spans="1:8" ht="15">
      <c r="A150" s="296"/>
      <c r="B150" s="296"/>
      <c r="C150" s="258" t="s">
        <v>189</v>
      </c>
      <c r="D150" s="299">
        <v>2240000</v>
      </c>
      <c r="E150" s="253">
        <v>1</v>
      </c>
      <c r="F150" s="276" t="s">
        <v>172</v>
      </c>
      <c r="G150" s="298">
        <v>2240000</v>
      </c>
      <c r="H150" s="257" t="s">
        <v>322</v>
      </c>
    </row>
    <row r="151" spans="1:8" ht="46.5">
      <c r="A151" s="296"/>
      <c r="B151" s="296"/>
      <c r="C151" s="258" t="s">
        <v>323</v>
      </c>
      <c r="D151" s="299">
        <v>800000</v>
      </c>
      <c r="E151" s="253">
        <v>6</v>
      </c>
      <c r="F151" s="276" t="s">
        <v>324</v>
      </c>
      <c r="G151" s="298">
        <v>4800000</v>
      </c>
      <c r="H151" s="257" t="s">
        <v>325</v>
      </c>
    </row>
    <row r="152" spans="1:8" ht="30.75">
      <c r="A152" s="296"/>
      <c r="B152" s="296"/>
      <c r="C152" s="258" t="s">
        <v>326</v>
      </c>
      <c r="D152" s="299">
        <v>2231250000</v>
      </c>
      <c r="E152" s="253">
        <v>1</v>
      </c>
      <c r="F152" s="276" t="s">
        <v>111</v>
      </c>
      <c r="G152" s="298">
        <v>2231250000</v>
      </c>
      <c r="H152" s="257" t="s">
        <v>327</v>
      </c>
    </row>
    <row r="153" spans="1:8" ht="93">
      <c r="A153" s="296" t="s">
        <v>169</v>
      </c>
      <c r="B153" s="296" t="s">
        <v>161</v>
      </c>
      <c r="C153" s="258" t="s">
        <v>328</v>
      </c>
      <c r="D153" s="299">
        <v>1050000</v>
      </c>
      <c r="E153" s="253">
        <v>2</v>
      </c>
      <c r="F153" s="276" t="s">
        <v>88</v>
      </c>
      <c r="G153" s="298">
        <v>2100000</v>
      </c>
      <c r="H153" s="259" t="s">
        <v>329</v>
      </c>
    </row>
    <row r="154" spans="1:8" ht="93">
      <c r="A154" s="296"/>
      <c r="B154" s="296"/>
      <c r="C154" s="258" t="s">
        <v>201</v>
      </c>
      <c r="D154" s="299">
        <v>450000</v>
      </c>
      <c r="E154" s="253">
        <v>1</v>
      </c>
      <c r="F154" s="276" t="s">
        <v>64</v>
      </c>
      <c r="G154" s="298">
        <v>450000</v>
      </c>
      <c r="H154" s="259" t="s">
        <v>330</v>
      </c>
    </row>
    <row r="155" spans="1:8" ht="279">
      <c r="A155" s="296"/>
      <c r="B155" s="296"/>
      <c r="C155" s="258" t="s">
        <v>179</v>
      </c>
      <c r="D155" s="299">
        <v>864000</v>
      </c>
      <c r="E155" s="253">
        <v>2</v>
      </c>
      <c r="F155" s="276" t="s">
        <v>184</v>
      </c>
      <c r="G155" s="298">
        <v>1728000</v>
      </c>
      <c r="H155" s="259" t="s">
        <v>291</v>
      </c>
    </row>
    <row r="156" spans="1:8" ht="46.5">
      <c r="A156" s="296"/>
      <c r="B156" s="296"/>
      <c r="C156" s="258" t="s">
        <v>89</v>
      </c>
      <c r="D156" s="299">
        <v>6000000</v>
      </c>
      <c r="E156" s="253">
        <v>1</v>
      </c>
      <c r="F156" s="276" t="s">
        <v>88</v>
      </c>
      <c r="G156" s="298">
        <v>6000000</v>
      </c>
      <c r="H156" s="259" t="s">
        <v>331</v>
      </c>
    </row>
    <row r="157" spans="1:8" ht="46.5">
      <c r="A157" s="296"/>
      <c r="B157" s="296"/>
      <c r="C157" s="258" t="s">
        <v>332</v>
      </c>
      <c r="D157" s="299">
        <v>1000000</v>
      </c>
      <c r="E157" s="253">
        <v>1</v>
      </c>
      <c r="F157" s="276" t="s">
        <v>333</v>
      </c>
      <c r="G157" s="298">
        <v>1000000</v>
      </c>
      <c r="H157" s="259" t="s">
        <v>334</v>
      </c>
    </row>
    <row r="158" spans="1:8" ht="108">
      <c r="A158" s="296"/>
      <c r="B158" s="296"/>
      <c r="C158" s="258" t="s">
        <v>335</v>
      </c>
      <c r="D158" s="299">
        <v>700000</v>
      </c>
      <c r="E158" s="253">
        <v>1</v>
      </c>
      <c r="F158" s="276" t="s">
        <v>333</v>
      </c>
      <c r="G158" s="298">
        <v>700000</v>
      </c>
      <c r="H158" s="259" t="s">
        <v>336</v>
      </c>
    </row>
    <row r="159" spans="1:8" ht="61.5">
      <c r="A159" s="296"/>
      <c r="B159" s="296"/>
      <c r="C159" s="258" t="s">
        <v>83</v>
      </c>
      <c r="D159" s="299">
        <v>185000</v>
      </c>
      <c r="E159" s="253">
        <v>2</v>
      </c>
      <c r="F159" s="276" t="s">
        <v>70</v>
      </c>
      <c r="G159" s="298">
        <v>370000</v>
      </c>
      <c r="H159" s="259" t="s">
        <v>337</v>
      </c>
    </row>
    <row r="160" spans="1:8" ht="30.75">
      <c r="A160" s="296"/>
      <c r="B160" s="296"/>
      <c r="C160" s="258" t="s">
        <v>182</v>
      </c>
      <c r="D160" s="299">
        <v>91560</v>
      </c>
      <c r="E160" s="253">
        <v>12</v>
      </c>
      <c r="F160" s="276" t="s">
        <v>63</v>
      </c>
      <c r="G160" s="298">
        <v>1098720</v>
      </c>
      <c r="H160" s="259" t="s">
        <v>338</v>
      </c>
    </row>
    <row r="161" spans="1:8" ht="93">
      <c r="A161" s="296"/>
      <c r="B161" s="296"/>
      <c r="C161" s="258" t="s">
        <v>339</v>
      </c>
      <c r="D161" s="299">
        <v>981000</v>
      </c>
      <c r="E161" s="253">
        <v>2</v>
      </c>
      <c r="F161" s="276" t="s">
        <v>64</v>
      </c>
      <c r="G161" s="298">
        <v>1962000</v>
      </c>
      <c r="H161" s="259" t="s">
        <v>340</v>
      </c>
    </row>
    <row r="162" spans="1:8" ht="30.75">
      <c r="A162" s="296"/>
      <c r="B162" s="296"/>
      <c r="C162" s="258" t="s">
        <v>84</v>
      </c>
      <c r="D162" s="299">
        <v>34335</v>
      </c>
      <c r="E162" s="253">
        <v>1</v>
      </c>
      <c r="F162" s="276" t="s">
        <v>64</v>
      </c>
      <c r="G162" s="298">
        <v>34335</v>
      </c>
      <c r="H162" s="259" t="s">
        <v>341</v>
      </c>
    </row>
    <row r="163" spans="1:8" ht="30.75">
      <c r="A163" s="296"/>
      <c r="B163" s="296"/>
      <c r="C163" s="258" t="s">
        <v>189</v>
      </c>
      <c r="D163" s="299">
        <v>54500</v>
      </c>
      <c r="E163" s="253">
        <v>1</v>
      </c>
      <c r="F163" s="276" t="s">
        <v>172</v>
      </c>
      <c r="G163" s="298">
        <v>54500</v>
      </c>
      <c r="H163" s="259" t="s">
        <v>342</v>
      </c>
    </row>
    <row r="164" spans="1:8" ht="61.5">
      <c r="A164" s="296"/>
      <c r="B164" s="296"/>
      <c r="C164" s="258" t="s">
        <v>343</v>
      </c>
      <c r="D164" s="299">
        <v>1500000000</v>
      </c>
      <c r="E164" s="253">
        <v>1</v>
      </c>
      <c r="F164" s="276" t="s">
        <v>72</v>
      </c>
      <c r="G164" s="298">
        <v>1500000000</v>
      </c>
      <c r="H164" s="259" t="s">
        <v>344</v>
      </c>
    </row>
    <row r="165" spans="1:8" ht="61.5">
      <c r="A165" s="296"/>
      <c r="B165" s="296"/>
      <c r="C165" s="258" t="s">
        <v>345</v>
      </c>
      <c r="D165" s="299">
        <v>230000000</v>
      </c>
      <c r="E165" s="253">
        <v>1</v>
      </c>
      <c r="F165" s="276" t="s">
        <v>72</v>
      </c>
      <c r="G165" s="298">
        <v>230000000</v>
      </c>
      <c r="H165" s="259" t="s">
        <v>346</v>
      </c>
    </row>
    <row r="166" spans="1:8" ht="61.5">
      <c r="A166" s="296"/>
      <c r="B166" s="296"/>
      <c r="C166" s="258" t="s">
        <v>347</v>
      </c>
      <c r="D166" s="299">
        <v>109000000</v>
      </c>
      <c r="E166" s="253">
        <v>1</v>
      </c>
      <c r="F166" s="276" t="s">
        <v>72</v>
      </c>
      <c r="G166" s="298">
        <v>109000000</v>
      </c>
      <c r="H166" s="259" t="s">
        <v>348</v>
      </c>
    </row>
    <row r="167" spans="1:8" ht="61.5">
      <c r="A167" s="296"/>
      <c r="B167" s="296"/>
      <c r="C167" s="258" t="s">
        <v>349</v>
      </c>
      <c r="D167" s="299">
        <v>200000000</v>
      </c>
      <c r="E167" s="253">
        <v>1</v>
      </c>
      <c r="F167" s="276" t="s">
        <v>72</v>
      </c>
      <c r="G167" s="298">
        <v>200000000</v>
      </c>
      <c r="H167" s="259" t="s">
        <v>350</v>
      </c>
    </row>
    <row r="168" spans="1:8" ht="77.25">
      <c r="A168" s="296"/>
      <c r="B168" s="296"/>
      <c r="C168" s="258" t="s">
        <v>351</v>
      </c>
      <c r="D168" s="299">
        <v>210370000</v>
      </c>
      <c r="E168" s="253">
        <v>1</v>
      </c>
      <c r="F168" s="276" t="s">
        <v>72</v>
      </c>
      <c r="G168" s="298">
        <v>210370000</v>
      </c>
      <c r="H168" s="259" t="s">
        <v>352</v>
      </c>
    </row>
    <row r="169" spans="1:8" ht="77.25">
      <c r="A169" s="296"/>
      <c r="B169" s="296"/>
      <c r="C169" s="258" t="s">
        <v>353</v>
      </c>
      <c r="D169" s="299">
        <v>70000000</v>
      </c>
      <c r="E169" s="253">
        <v>1</v>
      </c>
      <c r="F169" s="276" t="s">
        <v>72</v>
      </c>
      <c r="G169" s="298">
        <v>70000000</v>
      </c>
      <c r="H169" s="259" t="s">
        <v>354</v>
      </c>
    </row>
    <row r="170" spans="1:8" ht="77.25">
      <c r="A170" s="296"/>
      <c r="B170" s="296"/>
      <c r="C170" s="258" t="s">
        <v>355</v>
      </c>
      <c r="D170" s="299">
        <v>141700000</v>
      </c>
      <c r="E170" s="253">
        <v>1</v>
      </c>
      <c r="F170" s="276" t="s">
        <v>72</v>
      </c>
      <c r="G170" s="298">
        <v>141700000</v>
      </c>
      <c r="H170" s="259" t="s">
        <v>356</v>
      </c>
    </row>
    <row r="171" spans="1:8" ht="30.75">
      <c r="A171" s="296"/>
      <c r="B171" s="296"/>
      <c r="C171" s="258" t="s">
        <v>357</v>
      </c>
      <c r="D171" s="299">
        <v>400000</v>
      </c>
      <c r="E171" s="253">
        <v>1</v>
      </c>
      <c r="F171" s="276" t="s">
        <v>207</v>
      </c>
      <c r="G171" s="298">
        <v>400000</v>
      </c>
      <c r="H171" s="259" t="s">
        <v>358</v>
      </c>
    </row>
    <row r="172" spans="1:8" ht="30.75">
      <c r="A172" s="296"/>
      <c r="B172" s="296"/>
      <c r="C172" s="258" t="s">
        <v>359</v>
      </c>
      <c r="D172" s="299">
        <v>900000</v>
      </c>
      <c r="E172" s="253">
        <v>1</v>
      </c>
      <c r="F172" s="276" t="s">
        <v>360</v>
      </c>
      <c r="G172" s="298">
        <v>900000</v>
      </c>
      <c r="H172" s="259" t="s">
        <v>361</v>
      </c>
    </row>
    <row r="173" spans="1:8" ht="46.5">
      <c r="A173" s="296"/>
      <c r="B173" s="296"/>
      <c r="C173" s="258" t="s">
        <v>362</v>
      </c>
      <c r="D173" s="299">
        <v>660000</v>
      </c>
      <c r="E173" s="253">
        <v>1</v>
      </c>
      <c r="F173" s="276" t="s">
        <v>207</v>
      </c>
      <c r="G173" s="298">
        <v>660000</v>
      </c>
      <c r="H173" s="259" t="s">
        <v>363</v>
      </c>
    </row>
    <row r="174" spans="1:8" ht="77.25">
      <c r="A174" s="296"/>
      <c r="B174" s="296"/>
      <c r="C174" s="258" t="s">
        <v>364</v>
      </c>
      <c r="D174" s="299">
        <v>60000000</v>
      </c>
      <c r="E174" s="253">
        <v>1</v>
      </c>
      <c r="F174" s="276" t="s">
        <v>72</v>
      </c>
      <c r="G174" s="298">
        <v>60000000</v>
      </c>
      <c r="H174" s="259" t="s">
        <v>365</v>
      </c>
    </row>
    <row r="175" spans="1:8" ht="61.5">
      <c r="A175" s="296"/>
      <c r="B175" s="296"/>
      <c r="C175" s="258" t="s">
        <v>366</v>
      </c>
      <c r="D175" s="299">
        <v>30000000</v>
      </c>
      <c r="E175" s="253">
        <v>1</v>
      </c>
      <c r="F175" s="276" t="s">
        <v>72</v>
      </c>
      <c r="G175" s="298">
        <v>30000000</v>
      </c>
      <c r="H175" s="259" t="s">
        <v>367</v>
      </c>
    </row>
    <row r="176" spans="1:8" ht="18">
      <c r="A176" s="302" t="s">
        <v>162</v>
      </c>
      <c r="B176" s="302"/>
      <c r="C176" s="302"/>
      <c r="D176" s="303"/>
      <c r="E176" s="302"/>
      <c r="F176" s="302"/>
      <c r="G176" s="304">
        <f>SUM(G5:G175)</f>
        <v>7913218247.532561</v>
      </c>
      <c r="H176" s="305"/>
    </row>
    <row r="181" ht="15">
      <c r="H181" s="245"/>
    </row>
  </sheetData>
  <sheetProtection/>
  <autoFilter ref="A4:H176"/>
  <mergeCells count="12">
    <mergeCell ref="A1:H1"/>
    <mergeCell ref="A2:H2"/>
    <mergeCell ref="A36:A101"/>
    <mergeCell ref="B36:B101"/>
    <mergeCell ref="A102:A152"/>
    <mergeCell ref="B102:B152"/>
    <mergeCell ref="A153:A175"/>
    <mergeCell ref="B153:B175"/>
    <mergeCell ref="A5:A18"/>
    <mergeCell ref="B5:B18"/>
    <mergeCell ref="A19:A35"/>
    <mergeCell ref="B19:B35"/>
  </mergeCells>
  <printOptions/>
  <pageMargins left="0.3937007874015748" right="0.1968503937007874" top="0.3937007874015748" bottom="0.1968503937007874" header="0.31496062992125984" footer="0.31496062992125984"/>
  <pageSetup fitToHeight="3" horizontalDpi="300" verticalDpi="3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LENOVO</cp:lastModifiedBy>
  <cp:lastPrinted>2020-01-27T21:02:13Z</cp:lastPrinted>
  <dcterms:created xsi:type="dcterms:W3CDTF">2015-08-20T16:35:16Z</dcterms:created>
  <dcterms:modified xsi:type="dcterms:W3CDTF">2024-07-07T21:12:43Z</dcterms:modified>
  <cp:category/>
  <cp:version/>
  <cp:contentType/>
  <cp:contentStatus/>
</cp:coreProperties>
</file>