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9816" tabRatio="739" firstSheet="1" activeTab="1"/>
  </bookViews>
  <sheets>
    <sheet name="Nomina 2015" sheetId="1" state="hidden" r:id="rId1"/>
    <sheet name="PLAN DE COMPRAS 2017" sheetId="2" r:id="rId2"/>
    <sheet name="Hoja1" sheetId="3" state="hidden" r:id="rId3"/>
  </sheets>
  <definedNames/>
  <calcPr fullCalcOnLoad="1"/>
</workbook>
</file>

<file path=xl/sharedStrings.xml><?xml version="1.0" encoding="utf-8"?>
<sst xmlns="http://schemas.openxmlformats.org/spreadsheetml/2006/main" count="179" uniqueCount="144">
  <si>
    <t>SUELDO BASICO</t>
  </si>
  <si>
    <t>IBC INFORMATIVO</t>
  </si>
  <si>
    <t>SUELDO BASICO AÑO</t>
  </si>
  <si>
    <t>CESANTIAS</t>
  </si>
  <si>
    <t>INTERESES CESANTIAS</t>
  </si>
  <si>
    <t>PRIMA DE SERVICIOS</t>
  </si>
  <si>
    <t>VACACIONES</t>
  </si>
  <si>
    <t>PENSION</t>
  </si>
  <si>
    <t>SALUD</t>
  </si>
  <si>
    <t>ARL</t>
  </si>
  <si>
    <t>CAJA</t>
  </si>
  <si>
    <t>SENA</t>
  </si>
  <si>
    <t>ICBF</t>
  </si>
  <si>
    <t>GASTOS DE PERSONAL</t>
  </si>
  <si>
    <t>PRESUPUESTADO AÑO 2016</t>
  </si>
  <si>
    <t>ASESOR DE RECAUDO ZONA 1</t>
  </si>
  <si>
    <t>ASESOR DE RECAUDO ZONA 2</t>
  </si>
  <si>
    <t>ASESOR DE RECAUDO ZONA 3</t>
  </si>
  <si>
    <t>ASESOR DE RECAUDO ZONA 4</t>
  </si>
  <si>
    <t>RECAUDO</t>
  </si>
  <si>
    <t>FUNCIONAMIENTO</t>
  </si>
  <si>
    <t>SISTEMATIZADORA CUOTA</t>
  </si>
  <si>
    <t>TOTALES RECAUDO</t>
  </si>
  <si>
    <t>TOTALES FUNCIONAMIENTO</t>
  </si>
  <si>
    <t>Fondo Nacional de Fomento de la Papa</t>
  </si>
  <si>
    <t>Dirección Fondo Nacional de Fomento de la Papa</t>
  </si>
  <si>
    <t>TOTAL</t>
  </si>
  <si>
    <t>PRESUPUESTO DE GASTOS DE PERSONAL FONDO NACIONAL DE FOMENTO DE LA PAPA</t>
  </si>
  <si>
    <t>TRIMESTRE</t>
  </si>
  <si>
    <t>FONDO NACIONAL DE FOMENTO DE LA PAPA</t>
  </si>
  <si>
    <t>COORDINADOR DE RECAUDO</t>
  </si>
  <si>
    <t>ENERO</t>
  </si>
  <si>
    <t>FEBRERO</t>
  </si>
  <si>
    <t>MARZO</t>
  </si>
  <si>
    <t>ABRIL</t>
  </si>
  <si>
    <t>MAYO</t>
  </si>
  <si>
    <t>JUNIO</t>
  </si>
  <si>
    <t>JULIO</t>
  </si>
  <si>
    <t>AGOSTO</t>
  </si>
  <si>
    <t>Ingresos Vigencia 2016</t>
  </si>
  <si>
    <t>TRIMESTRE I</t>
  </si>
  <si>
    <t>TRIMESTRE II</t>
  </si>
  <si>
    <t>TRIMESTRE III</t>
  </si>
  <si>
    <t>TRIMESTRE IV</t>
  </si>
  <si>
    <t>RECAUDO ESPERADO 0</t>
  </si>
  <si>
    <t>RECAUDO TRIMESTRAL</t>
  </si>
  <si>
    <t>PARTICIPACION PORCENTUAL</t>
  </si>
  <si>
    <t>SEPTIEMBRE *</t>
  </si>
  <si>
    <t>ITEM</t>
  </si>
  <si>
    <t>CANTIDAD</t>
  </si>
  <si>
    <t>Licencias y software</t>
  </si>
  <si>
    <t>ArcGis</t>
  </si>
  <si>
    <t>Stata</t>
  </si>
  <si>
    <t>Licencia Equipo</t>
  </si>
  <si>
    <t>Seguros de equipos</t>
  </si>
  <si>
    <t>Semillas (Básicas, Registradas, certificada o de calidad declarada)</t>
  </si>
  <si>
    <t>Vallas Lotes Demostrativos</t>
  </si>
  <si>
    <t>Computador</t>
  </si>
  <si>
    <t>Licencias</t>
  </si>
  <si>
    <t>Teléfono Celular</t>
  </si>
  <si>
    <t>GPS</t>
  </si>
  <si>
    <t>Equipos de riego para 3 ha</t>
  </si>
  <si>
    <t>Sillas y Escritorios</t>
  </si>
  <si>
    <t>VLR TOTAL 2017</t>
  </si>
  <si>
    <t>JUSTIFICACIÓN</t>
  </si>
  <si>
    <t>VLR UNITARIO</t>
  </si>
  <si>
    <t>PC Fijos</t>
  </si>
  <si>
    <t xml:space="preserve">Impresora </t>
  </si>
  <si>
    <t>Escritorios y sillas</t>
  </si>
  <si>
    <t>Se requiere la compra de un computador de alto rendimiento para el procesamiento de bases de datos de alta densidad.</t>
  </si>
  <si>
    <t>Se requiere la compra de un teléfono celular para el director del proyecto.</t>
  </si>
  <si>
    <t xml:space="preserve">Se requiere la actualización del licenciamiento para el correcto funcionamiento del equipo. </t>
  </si>
  <si>
    <t>Se requiere la compra de muebles y enseres para el uso del director y asistente.</t>
  </si>
  <si>
    <t>Se requiere la compra de 2 escritorios y sillas para el director y asistente.</t>
  </si>
  <si>
    <t>UND MEDIDA</t>
  </si>
  <si>
    <t>Meses</t>
  </si>
  <si>
    <t>Uniformes por año</t>
  </si>
  <si>
    <t>Bultos</t>
  </si>
  <si>
    <t>Fertilizante para parcelas</t>
  </si>
  <si>
    <t>Toneladas</t>
  </si>
  <si>
    <t>Servicio al año</t>
  </si>
  <si>
    <t>Vallas Publicitarias</t>
  </si>
  <si>
    <t>Kits</t>
  </si>
  <si>
    <t>Paquete</t>
  </si>
  <si>
    <t>Computadores</t>
  </si>
  <si>
    <t>Celular</t>
  </si>
  <si>
    <t>Equipos</t>
  </si>
  <si>
    <t>Se requiere equipos (Pluviometro, termohidrografo, tensiometros de 30 cm) para medir variables en las diferentes zonas de instalación de los parcelas de fertirriego.</t>
  </si>
  <si>
    <t>Se requieren Kit para dos parcelas de fertiriego, con el respectivo transporte a las diferentes zonas.</t>
  </si>
  <si>
    <t>Unidad</t>
  </si>
  <si>
    <t>Seguros</t>
  </si>
  <si>
    <t>Equipo</t>
  </si>
  <si>
    <t>Estantería Rodante para Archivo</t>
  </si>
  <si>
    <t>Estantería</t>
  </si>
  <si>
    <t>Equipos básicos para estaciones metereológicas</t>
  </si>
  <si>
    <t>Se requiere compra de un escritorio y una silla para pasante SENA del área de recaudo.</t>
  </si>
  <si>
    <t>Se requiere renovación de licencias para cuatro equipos. La variación corresponde al equipo de computo que se compra para el pasante SENA.</t>
  </si>
  <si>
    <t>Se requiere el pago anual de seguro a todos los equipos del Fondo, el rubro disminuye el 48,36% teniendo en cuenta que la negociación realizada optimiza los recursos</t>
  </si>
  <si>
    <t>PC Portátil</t>
  </si>
  <si>
    <t xml:space="preserve">Elevador de portátil </t>
  </si>
  <si>
    <t>Sofware de envío de correos masivos</t>
  </si>
  <si>
    <t>Se requiere compra de un equipo para el pasante SENA del área de recaudo.</t>
  </si>
  <si>
    <t>Alquiler del servicio de plataforma móvil para agricultores</t>
  </si>
  <si>
    <t>PLAN DE COMPRAS ANUAL VIGENCIA 2017</t>
  </si>
  <si>
    <t>ÁREA</t>
  </si>
  <si>
    <t>Área de Funcionamiento</t>
  </si>
  <si>
    <t>Dotación de Ley</t>
  </si>
  <si>
    <t>Se requiere dotación para el Asistente de Gestión Documental, correspondiente a lo estipulado por la ley, 3 dotaciones de $211.500 al año.</t>
  </si>
  <si>
    <t>Se requiere la compra e instalación de estantería rodante para la custodia de la información generada por los diferentes proyectos del Fondo Nacional de Fomento de la Papa, así como las correspondientes hojas de vida, contratos por prestación de servicios y libros de informes contables y tributarios.</t>
  </si>
  <si>
    <t>Área de Investigación y tranferencia de tecnología</t>
  </si>
  <si>
    <t xml:space="preserve">Se requiere dotación para el Asistente del proyecto, correspondiente a lo estipulado por la ley, 3 dotaciones de $211.500 al año. </t>
  </si>
  <si>
    <t>Se requieren 1.460 bultos de semilla y su respectivo transporte a las diferentes zonas. Se proponen 46 parcelas con 20 bultos de semilla certificada y las parcelas piloto de sistemas de riego con 120 bultos de semilla por 2 parcelas, mas 300 bultos de semilla que seran entregados a 20 lideres virtuales.</t>
  </si>
  <si>
    <t xml:space="preserve">Se requiere 1 ton de abono por parcela, para 46 parcelas en total, con su respectivo transporte a las diferentes zonas. </t>
  </si>
  <si>
    <t>Se requiere la adquisición de un servicio para un desarrollo tecnológico a manera de plataforma móvil (app) para brindar asistencia técnica virtual a 100 agricultores.</t>
  </si>
  <si>
    <t>Se requieren 48 Vallas informativas del proyecto. Para el 2017 se proponen 46 parcelas demostrativas y 2 en las parcelas de fertirriego.</t>
  </si>
  <si>
    <t>Chaquetas y gorras fucionarios Nucleos Progresivos de Extensión Rural</t>
  </si>
  <si>
    <t>Se requiere 30 Kit de divulgación para los extensionistas, conformado por 2 chaquetas y 1 gorra para los profesionales mas los del personal de supervisión en campo. En 2017 se contempla una duración de 11 meses laborales y un kit compuesto por 2 chaquetas y una gorra.</t>
  </si>
  <si>
    <t>Se requiere la compra de 2 paquetes de licencia para computadores. Para la vigencia 2017 se requiere la compra de activos fijos.</t>
  </si>
  <si>
    <t>Se requiere la compra de 25 GPS para a georeferenciación de los beneficiarios de los proyectos</t>
  </si>
  <si>
    <t>2 Sillas 2 Escritorios</t>
  </si>
  <si>
    <t>Área de Recaudo</t>
  </si>
  <si>
    <t>Se requiere dotación para el Asistente del proyecto, correspondiente a lo estipulado por la ley, 3 dotaciones de $211.500 al año.</t>
  </si>
  <si>
    <t>1 Silla 1 Escritorio</t>
  </si>
  <si>
    <t xml:space="preserve">Camisas Funcionarios Sistematización y Control a la Evasión </t>
  </si>
  <si>
    <t>3 camisas por asesor de recaudo al año.</t>
  </si>
  <si>
    <t xml:space="preserve">Chalecos Funcionarios Sistematización y Control a la Evasión </t>
  </si>
  <si>
    <t>2 chalecos por funcionario del fondo.</t>
  </si>
  <si>
    <t xml:space="preserve">Gorras Funcionarios Sistematización y Control a la Evasión </t>
  </si>
  <si>
    <t>2 gorras por funcionario del fondo.</t>
  </si>
  <si>
    <t xml:space="preserve">Maletines Funcionarios Sistematización y Control a la Evasión </t>
  </si>
  <si>
    <t xml:space="preserve">1 maletín por asesor de recaudo al año. </t>
  </si>
  <si>
    <t>Área de Sistemas de Información</t>
  </si>
  <si>
    <t>Se requiere la compra de una impresora a color para el departamento de Sistemas de Información y Estudios Económicos, principalmente para la divulgacion y socializacion de la informacion generada por esta area.</t>
  </si>
  <si>
    <t>Se requiere compra del escritorio y una silla para el pasante sena.</t>
  </si>
  <si>
    <t>Se requiere la compra de un software que permite el seguimiento georreferenciado de las estadísticas levantadas por el área técnica y económica.</t>
  </si>
  <si>
    <t xml:space="preserve">Se requiere la compra de un paquete estadístico que permita hacer limpiezas muestrales a las bases de datos, además de procesarlas y correr distintos modelos y metodologías económicas. </t>
  </si>
  <si>
    <t xml:space="preserve">Se requiere la compra de un dispositivo que soporte el computador portátil. </t>
  </si>
  <si>
    <t>Se requiere alquiler mensual de software para envió de correos masivos.</t>
  </si>
  <si>
    <t>TOTAL PLAN DE COMPRAS</t>
  </si>
  <si>
    <t>RESPONSABLE</t>
  </si>
  <si>
    <t>Director FNFP</t>
  </si>
  <si>
    <t>Director de Proyectos</t>
  </si>
  <si>
    <t>Coordinador de Recaudo</t>
  </si>
  <si>
    <t>Profesional Sistemas de Informacion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</si>
</sst>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00_-;\-&quot;$&quot;* #,##0.00_-;_-&quot;$&quot;* &quot;-&quot;??_-;_-@_-"/>
    <numFmt numFmtId="165" formatCode="_ * #,##0.00_ ;_ * \-#,##0.00_ ;_ * &quot;-&quot;??_ ;_ @_ "/>
    <numFmt numFmtId="166" formatCode="_-&quot;$&quot;* #,##0_-;\-&quot;$&quot;* #,##0_-;_-&quot;$&quot;* &quot;-&quot;??_-;_-@_-"/>
    <numFmt numFmtId="167" formatCode="[$$-240A]#,##0.00"/>
    <numFmt numFmtId="168" formatCode="#,##0\ _€"/>
    <numFmt numFmtId="169" formatCode="[$$-240A]#,##0"/>
    <numFmt numFmtId="170" formatCode="_-* #,##0\ _€_-;\-* #,##0\ _€_-;_-* &quot;-&quot;??\ _€_-;_-@_-"/>
    <numFmt numFmtId="171" formatCode="_([$$-240A]\ * #,##0.00_);_([$$-240A]\ * \(#,##0.00\);_([$$-240A]\ * &quot;-&quot;??_);_(@_)"/>
  </numFmts>
  <fonts count="46">
    <font>
      <sz val="11"/>
      <color theme="1"/>
      <name val="Calibri"/>
      <family val="2"/>
    </font>
    <font>
      <sz val="11"/>
      <color indexed="8"/>
      <name val="Calibri"/>
      <family val="2"/>
    </font>
    <font>
      <b/>
      <sz val="11"/>
      <color indexed="8"/>
      <name val="Calibri"/>
      <family val="2"/>
    </font>
    <font>
      <sz val="10"/>
      <name val="Arial"/>
      <family val="2"/>
    </font>
    <font>
      <b/>
      <sz val="10"/>
      <name val="Arial"/>
      <family val="2"/>
    </font>
    <font>
      <sz val="12"/>
      <name val="Arial"/>
      <family val="2"/>
    </font>
    <font>
      <sz val="12"/>
      <color indexed="8"/>
      <name val="Arial"/>
      <family val="2"/>
    </font>
    <font>
      <b/>
      <sz val="14"/>
      <color indexed="8"/>
      <name val="Arial"/>
      <family val="2"/>
    </font>
    <font>
      <b/>
      <sz val="14"/>
      <color indexed="9"/>
      <name val="Arial"/>
      <family val="2"/>
    </font>
    <font>
      <sz val="14"/>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family val="2"/>
    </font>
    <font>
      <b/>
      <sz val="14"/>
      <color theme="0"/>
      <name val="Arial"/>
      <family val="2"/>
    </font>
    <font>
      <sz val="14"/>
      <color theme="1"/>
      <name val="Arial"/>
      <family val="2"/>
    </font>
    <font>
      <sz val="12"/>
      <color rgb="FF000000"/>
      <name val="Arial"/>
      <family val="2"/>
    </font>
    <font>
      <b/>
      <sz val="14"/>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
      <patternFill patternType="solid">
        <fgColor theme="8" tint="-0.49996998906135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thin"/>
      <top style="thin"/>
      <bottom style="thin"/>
    </border>
    <border>
      <left style="medium"/>
      <right style="medium"/>
      <top style="medium"/>
      <bottom style="medium"/>
    </border>
    <border>
      <left style="medium"/>
      <right style="thin"/>
      <top style="medium"/>
      <bottom/>
    </border>
    <border>
      <left style="thin"/>
      <right style="thin"/>
      <top style="medium"/>
      <bottom/>
    </border>
    <border>
      <left style="medium"/>
      <right/>
      <top style="medium"/>
      <bottom style="medium"/>
    </border>
    <border>
      <left/>
      <right/>
      <top style="medium"/>
      <bottom style="medium"/>
    </border>
    <border>
      <left style="thin"/>
      <right style="medium"/>
      <top style="medium"/>
      <bottom style="medium"/>
    </border>
    <border>
      <left/>
      <right style="medium"/>
      <top style="medium"/>
      <bottom style="medium"/>
    </border>
    <border>
      <left style="thin"/>
      <right style="medium"/>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thin"/>
      <right/>
      <top style="medium"/>
      <bottom style="medium"/>
    </border>
    <border>
      <left style="thin"/>
      <right/>
      <top/>
      <bottom style="medium"/>
    </border>
    <border>
      <left style="thin"/>
      <right style="thin"/>
      <top style="thin"/>
      <bottom/>
    </border>
    <border>
      <left style="thin"/>
      <right style="medium"/>
      <top style="thin"/>
      <bottom/>
    </border>
    <border>
      <left/>
      <right style="thin"/>
      <top style="medium"/>
      <bottom style="medium"/>
    </border>
    <border>
      <left style="medium"/>
      <right style="thin"/>
      <top style="thin"/>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3" fillId="0" borderId="0" applyFont="0" applyFill="0" applyBorder="0" applyAlignment="0" applyProtection="0"/>
    <xf numFmtId="43" fontId="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3"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10">
    <xf numFmtId="0" fontId="0" fillId="0" borderId="0" xfId="0" applyFont="1" applyAlignment="1">
      <alignment/>
    </xf>
    <xf numFmtId="0" fontId="3" fillId="0" borderId="0" xfId="0" applyFont="1" applyAlignment="1">
      <alignment/>
    </xf>
    <xf numFmtId="0" fontId="4" fillId="0" borderId="0" xfId="0" applyFont="1" applyAlignment="1">
      <alignment/>
    </xf>
    <xf numFmtId="3" fontId="3" fillId="33" borderId="10" xfId="0" applyNumberFormat="1" applyFont="1" applyFill="1" applyBorder="1" applyAlignment="1">
      <alignment horizontal="center" wrapText="1"/>
    </xf>
    <xf numFmtId="3" fontId="3" fillId="33" borderId="11" xfId="0" applyNumberFormat="1" applyFont="1" applyFill="1" applyBorder="1" applyAlignment="1">
      <alignment horizontal="center" wrapText="1"/>
    </xf>
    <xf numFmtId="3" fontId="3" fillId="0" borderId="0" xfId="0" applyNumberFormat="1" applyFont="1" applyAlignment="1">
      <alignment horizontal="center" wrapText="1"/>
    </xf>
    <xf numFmtId="3" fontId="3" fillId="0" borderId="12" xfId="0" applyNumberFormat="1" applyFont="1" applyFill="1" applyBorder="1" applyAlignment="1" applyProtection="1">
      <alignment horizontal="right"/>
      <protection/>
    </xf>
    <xf numFmtId="3" fontId="3" fillId="0" borderId="13" xfId="0" applyNumberFormat="1" applyFont="1" applyFill="1" applyBorder="1" applyAlignment="1" applyProtection="1">
      <alignment horizontal="right"/>
      <protection/>
    </xf>
    <xf numFmtId="3" fontId="3" fillId="0" borderId="10" xfId="0" applyNumberFormat="1" applyFont="1" applyFill="1" applyBorder="1" applyAlignment="1">
      <alignment horizontal="right"/>
    </xf>
    <xf numFmtId="0" fontId="4" fillId="0" borderId="10" xfId="0" applyFont="1" applyFill="1" applyBorder="1" applyAlignment="1">
      <alignment/>
    </xf>
    <xf numFmtId="0" fontId="4" fillId="0" borderId="14" xfId="0" applyFont="1" applyFill="1" applyBorder="1" applyAlignment="1">
      <alignment horizontal="center" vertical="center" wrapText="1"/>
    </xf>
    <xf numFmtId="3" fontId="3" fillId="33" borderId="15" xfId="0" applyNumberFormat="1" applyFont="1" applyFill="1" applyBorder="1" applyAlignment="1">
      <alignment horizontal="center" wrapText="1"/>
    </xf>
    <xf numFmtId="3" fontId="3" fillId="33" borderId="16" xfId="0" applyNumberFormat="1" applyFont="1" applyFill="1" applyBorder="1" applyAlignment="1">
      <alignment horizontal="center" wrapText="1"/>
    </xf>
    <xf numFmtId="3" fontId="4" fillId="0" borderId="17"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3" fontId="4" fillId="0" borderId="11" xfId="0" applyNumberFormat="1" applyFont="1" applyFill="1" applyBorder="1" applyAlignment="1" applyProtection="1">
      <alignment horizontal="center" vertical="center" wrapText="1"/>
      <protection/>
    </xf>
    <xf numFmtId="3" fontId="4" fillId="0" borderId="19" xfId="0" applyNumberFormat="1" applyFont="1" applyFill="1" applyBorder="1" applyAlignment="1" applyProtection="1">
      <alignment horizontal="center" vertical="center" wrapText="1"/>
      <protection/>
    </xf>
    <xf numFmtId="3" fontId="4" fillId="0" borderId="14" xfId="0" applyNumberFormat="1" applyFont="1" applyFill="1" applyBorder="1" applyAlignment="1">
      <alignment horizontal="center" vertical="center" wrapText="1"/>
    </xf>
    <xf numFmtId="3" fontId="4" fillId="0" borderId="14" xfId="0" applyNumberFormat="1" applyFont="1" applyFill="1" applyBorder="1" applyAlignment="1" applyProtection="1">
      <alignment horizontal="center" vertical="center" wrapText="1"/>
      <protection/>
    </xf>
    <xf numFmtId="3" fontId="4" fillId="0" borderId="20" xfId="0" applyNumberFormat="1" applyFont="1" applyFill="1" applyBorder="1" applyAlignment="1" applyProtection="1">
      <alignment horizontal="center" vertical="center" wrapText="1"/>
      <protection/>
    </xf>
    <xf numFmtId="3" fontId="3" fillId="0" borderId="0" xfId="0" applyNumberFormat="1" applyFont="1" applyFill="1" applyBorder="1" applyAlignment="1">
      <alignment horizontal="right"/>
    </xf>
    <xf numFmtId="3" fontId="3" fillId="0" borderId="12" xfId="0" applyNumberFormat="1" applyFont="1" applyFill="1" applyBorder="1" applyAlignment="1" applyProtection="1">
      <alignment horizontal="left"/>
      <protection/>
    </xf>
    <xf numFmtId="3" fontId="3" fillId="0" borderId="21" xfId="0" applyNumberFormat="1" applyFont="1" applyFill="1" applyBorder="1" applyAlignment="1" applyProtection="1">
      <alignment horizontal="right"/>
      <protection/>
    </xf>
    <xf numFmtId="0" fontId="3" fillId="0" borderId="12" xfId="0" applyFont="1" applyFill="1" applyBorder="1" applyAlignment="1">
      <alignment/>
    </xf>
    <xf numFmtId="3" fontId="4" fillId="0" borderId="14" xfId="0" applyNumberFormat="1" applyFont="1" applyFill="1" applyBorder="1" applyAlignment="1">
      <alignment horizontal="right"/>
    </xf>
    <xf numFmtId="3" fontId="40" fillId="0" borderId="0" xfId="0" applyNumberFormat="1" applyFont="1" applyAlignment="1">
      <alignment/>
    </xf>
    <xf numFmtId="0" fontId="4" fillId="0" borderId="0" xfId="65" applyFont="1" applyAlignment="1">
      <alignment/>
      <protection/>
    </xf>
    <xf numFmtId="164" fontId="0" fillId="0" borderId="0" xfId="58" applyFont="1" applyAlignment="1">
      <alignment/>
    </xf>
    <xf numFmtId="0" fontId="4" fillId="0" borderId="0" xfId="65" applyFont="1" applyAlignment="1">
      <alignment horizontal="center"/>
      <protection/>
    </xf>
    <xf numFmtId="166" fontId="0" fillId="0" borderId="0" xfId="0" applyNumberFormat="1" applyAlignment="1">
      <alignment/>
    </xf>
    <xf numFmtId="166" fontId="0" fillId="0" borderId="13" xfId="0" applyNumberFormat="1" applyBorder="1" applyAlignment="1">
      <alignment/>
    </xf>
    <xf numFmtId="166" fontId="0" fillId="0" borderId="22" xfId="58" applyNumberFormat="1" applyFont="1" applyBorder="1" applyAlignment="1">
      <alignment/>
    </xf>
    <xf numFmtId="166" fontId="0" fillId="0" borderId="23" xfId="58" applyNumberFormat="1" applyFont="1" applyBorder="1" applyAlignment="1">
      <alignment/>
    </xf>
    <xf numFmtId="166" fontId="0" fillId="0" borderId="24" xfId="0" applyNumberFormat="1" applyBorder="1" applyAlignment="1">
      <alignment/>
    </xf>
    <xf numFmtId="0" fontId="40" fillId="0" borderId="10" xfId="0" applyFont="1" applyBorder="1" applyAlignment="1">
      <alignment horizontal="center"/>
    </xf>
    <xf numFmtId="0" fontId="40" fillId="0" borderId="11" xfId="0" applyFont="1" applyBorder="1" applyAlignment="1">
      <alignment horizontal="center"/>
    </xf>
    <xf numFmtId="0" fontId="40" fillId="0" borderId="19" xfId="0" applyFont="1" applyBorder="1" applyAlignment="1">
      <alignment horizontal="center"/>
    </xf>
    <xf numFmtId="0" fontId="0" fillId="0" borderId="12"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166" fontId="0" fillId="0" borderId="29" xfId="0" applyNumberFormat="1" applyBorder="1" applyAlignment="1">
      <alignment/>
    </xf>
    <xf numFmtId="0" fontId="0" fillId="0" borderId="0" xfId="0" applyBorder="1" applyAlignment="1">
      <alignment/>
    </xf>
    <xf numFmtId="0" fontId="0" fillId="0" borderId="0" xfId="0" applyBorder="1" applyAlignment="1">
      <alignment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9" xfId="0" applyFont="1" applyBorder="1" applyAlignment="1">
      <alignment horizontal="center" vertical="center" wrapText="1"/>
    </xf>
    <xf numFmtId="9" fontId="0" fillId="0" borderId="30" xfId="72" applyFont="1" applyBorder="1" applyAlignment="1">
      <alignment/>
    </xf>
    <xf numFmtId="0" fontId="40" fillId="0" borderId="31" xfId="0" applyFont="1" applyBorder="1" applyAlignment="1">
      <alignment horizontal="center"/>
    </xf>
    <xf numFmtId="166" fontId="0" fillId="0" borderId="32" xfId="58" applyNumberFormat="1" applyFont="1" applyBorder="1" applyAlignment="1">
      <alignment/>
    </xf>
    <xf numFmtId="166" fontId="40" fillId="0" borderId="0" xfId="0" applyNumberFormat="1" applyFont="1" applyFill="1" applyBorder="1" applyAlignment="1">
      <alignment/>
    </xf>
    <xf numFmtId="164" fontId="0" fillId="0" borderId="0" xfId="0" applyNumberFormat="1" applyAlignment="1">
      <alignment/>
    </xf>
    <xf numFmtId="0" fontId="41" fillId="0" borderId="0" xfId="0" applyFont="1" applyAlignment="1">
      <alignment/>
    </xf>
    <xf numFmtId="0" fontId="41" fillId="0" borderId="21" xfId="0" applyFont="1" applyFill="1" applyBorder="1" applyAlignment="1">
      <alignment horizontal="justify" vertical="center" wrapText="1"/>
    </xf>
    <xf numFmtId="168" fontId="41" fillId="0" borderId="13" xfId="0" applyNumberFormat="1" applyFont="1" applyFill="1" applyBorder="1" applyAlignment="1">
      <alignment horizontal="center" vertical="center" wrapText="1"/>
    </xf>
    <xf numFmtId="0" fontId="41" fillId="0" borderId="21" xfId="0" applyFont="1" applyFill="1" applyBorder="1" applyAlignment="1">
      <alignment horizontal="justify" vertical="center"/>
    </xf>
    <xf numFmtId="0" fontId="41" fillId="0" borderId="21" xfId="0" applyFont="1" applyBorder="1" applyAlignment="1">
      <alignment horizontal="justify" vertical="center" wrapText="1"/>
    </xf>
    <xf numFmtId="0" fontId="5" fillId="0" borderId="21" xfId="0" applyFont="1" applyFill="1" applyBorder="1" applyAlignment="1">
      <alignment horizontal="justify" vertical="center" wrapText="1"/>
    </xf>
    <xf numFmtId="3" fontId="41" fillId="34" borderId="13" xfId="0" applyNumberFormat="1" applyFont="1" applyFill="1" applyBorder="1" applyAlignment="1">
      <alignment horizontal="center" vertical="center"/>
    </xf>
    <xf numFmtId="3" fontId="41" fillId="0" borderId="13" xfId="0" applyNumberFormat="1" applyFont="1" applyFill="1" applyBorder="1" applyAlignment="1">
      <alignment horizontal="center" vertical="center" wrapText="1"/>
    </xf>
    <xf numFmtId="0" fontId="41" fillId="0" borderId="13" xfId="0" applyFont="1" applyFill="1" applyBorder="1" applyAlignment="1">
      <alignment horizontal="center" vertical="center" wrapText="1"/>
    </xf>
    <xf numFmtId="166" fontId="41" fillId="0" borderId="13" xfId="58" applyNumberFormat="1" applyFont="1" applyFill="1" applyBorder="1" applyAlignment="1">
      <alignment horizontal="justify" vertical="center" wrapText="1"/>
    </xf>
    <xf numFmtId="3" fontId="41" fillId="34" borderId="13" xfId="0" applyNumberFormat="1" applyFont="1" applyFill="1" applyBorder="1" applyAlignment="1">
      <alignment horizontal="center" vertical="center" wrapText="1"/>
    </xf>
    <xf numFmtId="166" fontId="41" fillId="0" borderId="13" xfId="58" applyNumberFormat="1" applyFont="1" applyFill="1" applyBorder="1" applyAlignment="1">
      <alignment horizontal="left" vertical="center" wrapText="1"/>
    </xf>
    <xf numFmtId="168" fontId="5" fillId="34" borderId="13" xfId="70" applyNumberFormat="1" applyFont="1" applyFill="1" applyBorder="1" applyAlignment="1">
      <alignment horizontal="right" vertical="center"/>
      <protection/>
    </xf>
    <xf numFmtId="166" fontId="5" fillId="0" borderId="13" xfId="58" applyNumberFormat="1" applyFont="1" applyFill="1" applyBorder="1" applyAlignment="1">
      <alignment horizontal="right" vertical="center" wrapText="1"/>
    </xf>
    <xf numFmtId="168" fontId="41" fillId="0" borderId="13" xfId="58" applyNumberFormat="1" applyFont="1" applyFill="1" applyBorder="1" applyAlignment="1">
      <alignment horizontal="right" vertical="center" wrapText="1"/>
    </xf>
    <xf numFmtId="166" fontId="41" fillId="0" borderId="0" xfId="0" applyNumberFormat="1" applyFont="1" applyAlignment="1">
      <alignment/>
    </xf>
    <xf numFmtId="43" fontId="41" fillId="0" borderId="0" xfId="50" applyFont="1" applyAlignment="1">
      <alignment/>
    </xf>
    <xf numFmtId="0" fontId="42" fillId="35" borderId="10" xfId="0" applyFont="1" applyFill="1" applyBorder="1" applyAlignment="1">
      <alignment horizontal="center" vertical="center" wrapText="1"/>
    </xf>
    <xf numFmtId="0" fontId="42" fillId="35" borderId="11" xfId="0" applyFont="1" applyFill="1" applyBorder="1" applyAlignment="1">
      <alignment horizontal="center" vertical="center" wrapText="1"/>
    </xf>
    <xf numFmtId="166" fontId="42" fillId="35" borderId="11" xfId="58" applyNumberFormat="1" applyFont="1" applyFill="1" applyBorder="1" applyAlignment="1">
      <alignment horizontal="center" vertical="center" wrapText="1"/>
    </xf>
    <xf numFmtId="166" fontId="42" fillId="35" borderId="19" xfId="58" applyNumberFormat="1" applyFont="1" applyFill="1" applyBorder="1" applyAlignment="1">
      <alignment horizontal="center" vertical="center" wrapText="1"/>
    </xf>
    <xf numFmtId="0" fontId="43" fillId="0" borderId="0" xfId="0" applyFont="1" applyAlignment="1">
      <alignment vertical="center"/>
    </xf>
    <xf numFmtId="0" fontId="41" fillId="0" borderId="29" xfId="0" applyFont="1" applyFill="1" applyBorder="1" applyAlignment="1">
      <alignment vertical="center" wrapText="1"/>
    </xf>
    <xf numFmtId="166" fontId="41" fillId="0" borderId="29" xfId="58" applyNumberFormat="1" applyFont="1" applyFill="1" applyBorder="1" applyAlignment="1">
      <alignment horizontal="left" vertical="center" wrapText="1"/>
    </xf>
    <xf numFmtId="0" fontId="41" fillId="0" borderId="29" xfId="0" applyFont="1" applyFill="1" applyBorder="1" applyAlignment="1">
      <alignment horizontal="center" vertical="center" wrapText="1"/>
    </xf>
    <xf numFmtId="166" fontId="41" fillId="0" borderId="29" xfId="58" applyNumberFormat="1" applyFont="1" applyFill="1" applyBorder="1" applyAlignment="1">
      <alignment horizontal="right" vertical="center" wrapText="1"/>
    </xf>
    <xf numFmtId="0" fontId="41" fillId="0" borderId="30" xfId="0" applyFont="1" applyFill="1" applyBorder="1" applyAlignment="1">
      <alignment horizontal="justify" vertical="center" wrapText="1"/>
    </xf>
    <xf numFmtId="0" fontId="41" fillId="0" borderId="0" xfId="0" applyFont="1" applyAlignment="1">
      <alignment vertical="center"/>
    </xf>
    <xf numFmtId="9" fontId="41" fillId="0" borderId="0" xfId="72" applyFont="1" applyAlignment="1">
      <alignment vertical="center"/>
    </xf>
    <xf numFmtId="0" fontId="41" fillId="0" borderId="13" xfId="0" applyFont="1" applyFill="1" applyBorder="1" applyAlignment="1">
      <alignment vertical="center" wrapText="1"/>
    </xf>
    <xf numFmtId="166" fontId="41" fillId="0" borderId="13" xfId="58" applyNumberFormat="1" applyFont="1" applyFill="1" applyBorder="1" applyAlignment="1">
      <alignment horizontal="right" vertical="center" wrapText="1"/>
    </xf>
    <xf numFmtId="0" fontId="44" fillId="34" borderId="13" xfId="0" applyFont="1" applyFill="1" applyBorder="1" applyAlignment="1">
      <alignment horizontal="left" vertical="center" wrapText="1"/>
    </xf>
    <xf numFmtId="0" fontId="41" fillId="34" borderId="13" xfId="0" applyFont="1" applyFill="1" applyBorder="1" applyAlignment="1">
      <alignment horizontal="center" vertical="center"/>
    </xf>
    <xf numFmtId="49" fontId="41" fillId="0" borderId="21" xfId="0" applyNumberFormat="1" applyFont="1" applyFill="1" applyBorder="1" applyAlignment="1">
      <alignment horizontal="justify" vertical="center"/>
    </xf>
    <xf numFmtId="49" fontId="41" fillId="34" borderId="21" xfId="58" applyNumberFormat="1" applyFont="1" applyFill="1" applyBorder="1" applyAlignment="1">
      <alignment horizontal="left" vertical="center" wrapText="1"/>
    </xf>
    <xf numFmtId="0" fontId="44" fillId="0" borderId="13" xfId="0" applyFont="1" applyBorder="1" applyAlignment="1">
      <alignment vertical="center" wrapText="1"/>
    </xf>
    <xf numFmtId="0" fontId="41" fillId="0" borderId="13" xfId="0" applyFont="1" applyFill="1" applyBorder="1" applyAlignment="1">
      <alignment horizontal="left" vertical="center" wrapText="1"/>
    </xf>
    <xf numFmtId="0" fontId="44" fillId="0" borderId="13" xfId="0" applyFont="1" applyBorder="1" applyAlignment="1">
      <alignment horizontal="left" vertical="center"/>
    </xf>
    <xf numFmtId="166" fontId="41" fillId="0" borderId="21" xfId="58" applyNumberFormat="1" applyFont="1" applyFill="1" applyBorder="1" applyAlignment="1">
      <alignment horizontal="justify" vertical="center"/>
    </xf>
    <xf numFmtId="0" fontId="41" fillId="0" borderId="13" xfId="0" applyFont="1" applyFill="1" applyBorder="1" applyAlignment="1">
      <alignment horizontal="center" vertical="center"/>
    </xf>
    <xf numFmtId="0" fontId="41" fillId="0" borderId="33" xfId="0" applyFont="1" applyFill="1" applyBorder="1" applyAlignment="1">
      <alignment horizontal="left" vertical="center" wrapText="1"/>
    </xf>
    <xf numFmtId="166" fontId="41" fillId="0" borderId="33" xfId="58" applyNumberFormat="1" applyFont="1" applyFill="1" applyBorder="1" applyAlignment="1">
      <alignment horizontal="justify" vertical="center" wrapText="1"/>
    </xf>
    <xf numFmtId="168" fontId="41" fillId="0" borderId="33" xfId="0" applyNumberFormat="1" applyFont="1" applyFill="1" applyBorder="1" applyAlignment="1">
      <alignment horizontal="center" vertical="center" wrapText="1"/>
    </xf>
    <xf numFmtId="0" fontId="41" fillId="0" borderId="34" xfId="0" applyFont="1" applyFill="1" applyBorder="1" applyAlignment="1">
      <alignment horizontal="justify" vertical="center" wrapText="1"/>
    </xf>
    <xf numFmtId="166" fontId="42" fillId="35" borderId="11" xfId="0" applyNumberFormat="1" applyFont="1" applyFill="1" applyBorder="1" applyAlignment="1">
      <alignment vertical="center"/>
    </xf>
    <xf numFmtId="0" fontId="42" fillId="35" borderId="19" xfId="0" applyFont="1" applyFill="1" applyBorder="1" applyAlignment="1">
      <alignment vertical="center"/>
    </xf>
    <xf numFmtId="0" fontId="3" fillId="0" borderId="0" xfId="0" applyFont="1" applyAlignment="1">
      <alignment horizontal="center"/>
    </xf>
    <xf numFmtId="0" fontId="42" fillId="35" borderId="17" xfId="0" applyFont="1" applyFill="1" applyBorder="1" applyAlignment="1">
      <alignment horizontal="center" vertical="center"/>
    </xf>
    <xf numFmtId="0" fontId="42" fillId="35" borderId="18" xfId="0" applyFont="1" applyFill="1" applyBorder="1" applyAlignment="1">
      <alignment horizontal="center" vertical="center"/>
    </xf>
    <xf numFmtId="0" fontId="42" fillId="35" borderId="35" xfId="0" applyFont="1" applyFill="1" applyBorder="1" applyAlignment="1">
      <alignment horizontal="center" vertical="center"/>
    </xf>
    <xf numFmtId="0" fontId="45" fillId="0" borderId="0" xfId="0" applyFont="1" applyFill="1" applyAlignment="1">
      <alignment horizontal="center" vertical="center" wrapText="1"/>
    </xf>
    <xf numFmtId="0" fontId="41" fillId="0" borderId="28"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2" xfId="0" applyFont="1" applyBorder="1" applyAlignment="1">
      <alignment horizontal="center" vertical="center" wrapText="1"/>
    </xf>
    <xf numFmtId="0" fontId="41" fillId="0" borderId="36" xfId="0" applyFont="1" applyBorder="1" applyAlignment="1">
      <alignment horizontal="center" vertical="center" wrapText="1"/>
    </xf>
    <xf numFmtId="0" fontId="4" fillId="0" borderId="0" xfId="65" applyFont="1" applyAlignment="1">
      <alignment horizontal="center"/>
      <protection/>
    </xf>
    <xf numFmtId="0" fontId="42" fillId="35" borderId="35" xfId="0" applyFont="1" applyFill="1" applyBorder="1" applyAlignment="1">
      <alignment horizontal="center" vertical="center" wrapText="1"/>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Millares 3" xfId="51"/>
    <cellStyle name="Millares 3 2" xfId="52"/>
    <cellStyle name="Millares 4" xfId="53"/>
    <cellStyle name="Millares 4 2" xfId="54"/>
    <cellStyle name="Millares 5" xfId="55"/>
    <cellStyle name="Millares 5 2" xfId="56"/>
    <cellStyle name="Millares 6" xfId="57"/>
    <cellStyle name="Currency" xfId="58"/>
    <cellStyle name="Currency [0]" xfId="59"/>
    <cellStyle name="Moneda 2" xfId="60"/>
    <cellStyle name="Moneda 2 2" xfId="61"/>
    <cellStyle name="Moneda 3" xfId="62"/>
    <cellStyle name="Moneda 3 2" xfId="63"/>
    <cellStyle name="Neutral" xfId="64"/>
    <cellStyle name="Normal 2" xfId="65"/>
    <cellStyle name="Normal 3" xfId="66"/>
    <cellStyle name="Normal 3 2" xfId="67"/>
    <cellStyle name="Normal 4" xfId="68"/>
    <cellStyle name="Normal 4 2" xfId="69"/>
    <cellStyle name="Normal 5" xfId="70"/>
    <cellStyle name="Notas" xfId="71"/>
    <cellStyle name="Percent" xfId="72"/>
    <cellStyle name="Porcentaje 2" xfId="73"/>
    <cellStyle name="Porcentaje 2 2" xfId="74"/>
    <cellStyle name="Porcentaje 3" xfId="75"/>
    <cellStyle name="Porcentaje 3 2" xfId="76"/>
    <cellStyle name="Salida" xfId="77"/>
    <cellStyle name="Texto de advertencia" xfId="78"/>
    <cellStyle name="Texto explicativo" xfId="79"/>
    <cellStyle name="Título" xfId="80"/>
    <cellStyle name="Título 2" xfId="81"/>
    <cellStyle name="Título 3" xfId="82"/>
    <cellStyle name="Total"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Q22"/>
  <sheetViews>
    <sheetView zoomScalePageLayoutView="0" workbookViewId="0" topLeftCell="A1">
      <selection activeCell="A1" sqref="A1"/>
    </sheetView>
  </sheetViews>
  <sheetFormatPr defaultColWidth="11.421875" defaultRowHeight="15"/>
  <cols>
    <col min="1" max="1" width="29.28125" style="0" bestFit="1" customWidth="1"/>
    <col min="2" max="2" width="16.421875" style="0" bestFit="1" customWidth="1"/>
    <col min="3" max="3" width="10.140625" style="0" bestFit="1" customWidth="1"/>
    <col min="4" max="4" width="14.00390625" style="0" bestFit="1" customWidth="1"/>
    <col min="5" max="5" width="12.7109375" style="0" bestFit="1" customWidth="1"/>
    <col min="6" max="7" width="11.57421875" style="0" bestFit="1" customWidth="1"/>
    <col min="8" max="8" width="11.140625" style="0" bestFit="1" customWidth="1"/>
    <col min="9" max="9" width="13.140625" style="0" bestFit="1" customWidth="1"/>
    <col min="10" max="11" width="10.140625" style="0" bestFit="1" customWidth="1"/>
    <col min="12" max="15" width="9.140625" style="0" bestFit="1" customWidth="1"/>
    <col min="16" max="16" width="11.8515625" style="0" bestFit="1" customWidth="1"/>
    <col min="252" max="252" width="69.00390625" style="0" bestFit="1" customWidth="1"/>
    <col min="253" max="253" width="26.140625" style="0" bestFit="1" customWidth="1"/>
    <col min="254" max="254" width="15.8515625" style="0" bestFit="1" customWidth="1"/>
  </cols>
  <sheetData>
    <row r="3" spans="1:16" ht="14.25">
      <c r="A3" s="99" t="s">
        <v>27</v>
      </c>
      <c r="B3" s="99"/>
      <c r="C3" s="99"/>
      <c r="D3" s="99"/>
      <c r="E3" s="99"/>
      <c r="F3" s="99"/>
      <c r="G3" s="99"/>
      <c r="H3" s="99"/>
      <c r="I3" s="99"/>
      <c r="J3" s="99"/>
      <c r="K3" s="99"/>
      <c r="L3" s="99"/>
      <c r="M3" s="99"/>
      <c r="N3" s="99"/>
      <c r="O3" s="99"/>
      <c r="P3" s="99"/>
    </row>
    <row r="4" spans="1:16" ht="15" thickBot="1">
      <c r="A4" s="99" t="s">
        <v>14</v>
      </c>
      <c r="B4" s="99"/>
      <c r="C4" s="99"/>
      <c r="D4" s="99"/>
      <c r="E4" s="99"/>
      <c r="F4" s="99"/>
      <c r="G4" s="99"/>
      <c r="H4" s="99"/>
      <c r="I4" s="99"/>
      <c r="J4" s="99"/>
      <c r="K4" s="99"/>
      <c r="L4" s="99"/>
      <c r="M4" s="99"/>
      <c r="N4" s="99"/>
      <c r="O4" s="99"/>
      <c r="P4" s="99"/>
    </row>
    <row r="5" spans="1:16" ht="15" thickBot="1">
      <c r="A5" s="2"/>
      <c r="B5" s="11">
        <v>2015</v>
      </c>
      <c r="C5" s="11">
        <v>2016</v>
      </c>
      <c r="D5" s="12">
        <v>2016</v>
      </c>
      <c r="E5" s="5"/>
      <c r="F5" s="5"/>
      <c r="G5" s="5"/>
      <c r="H5" s="5"/>
      <c r="I5" s="5"/>
      <c r="J5" s="5"/>
      <c r="K5" s="5"/>
      <c r="L5" s="5"/>
      <c r="M5" s="5"/>
      <c r="N5" s="5"/>
      <c r="O5" s="5"/>
      <c r="P5" s="1"/>
    </row>
    <row r="6" spans="1:16" ht="27" thickBot="1">
      <c r="A6" s="10" t="s">
        <v>19</v>
      </c>
      <c r="B6" s="13" t="s">
        <v>0</v>
      </c>
      <c r="C6" s="13" t="s">
        <v>0</v>
      </c>
      <c r="D6" s="14" t="s">
        <v>1</v>
      </c>
      <c r="E6" s="15" t="s">
        <v>2</v>
      </c>
      <c r="F6" s="15" t="s">
        <v>3</v>
      </c>
      <c r="G6" s="15" t="s">
        <v>4</v>
      </c>
      <c r="H6" s="15" t="s">
        <v>5</v>
      </c>
      <c r="I6" s="15" t="s">
        <v>6</v>
      </c>
      <c r="J6" s="15" t="s">
        <v>7</v>
      </c>
      <c r="K6" s="15" t="s">
        <v>8</v>
      </c>
      <c r="L6" s="15" t="s">
        <v>9</v>
      </c>
      <c r="M6" s="15" t="s">
        <v>10</v>
      </c>
      <c r="N6" s="15" t="s">
        <v>11</v>
      </c>
      <c r="O6" s="15" t="s">
        <v>12</v>
      </c>
      <c r="P6" s="16" t="s">
        <v>13</v>
      </c>
    </row>
    <row r="7" spans="1:16" ht="14.25">
      <c r="A7" s="21" t="s">
        <v>30</v>
      </c>
      <c r="B7" s="6">
        <v>2900000</v>
      </c>
      <c r="C7" s="6" t="e">
        <f>+B7*(1+#REF!)</f>
        <v>#REF!</v>
      </c>
      <c r="D7" s="7" t="e">
        <f>SUM(C7:C7)</f>
        <v>#REF!</v>
      </c>
      <c r="E7" s="7" t="e">
        <f>+((C7/#REF!)*#REF!)</f>
        <v>#REF!</v>
      </c>
      <c r="F7" s="7" t="e">
        <f>+((D7*#REF!)/#REF!)</f>
        <v>#REF!</v>
      </c>
      <c r="G7" s="7" t="e">
        <f>ROUNDUP(+(F7*#REF!*#REF!)/#REF!,-2)</f>
        <v>#REF!</v>
      </c>
      <c r="H7" s="7" t="e">
        <f>+F7</f>
        <v>#REF!</v>
      </c>
      <c r="I7" s="7" t="e">
        <f>+(C7*#REF!)/720</f>
        <v>#REF!</v>
      </c>
      <c r="J7" s="7" t="e">
        <f>ROUNDUP((+$E7)*#REF!,-3)</f>
        <v>#REF!</v>
      </c>
      <c r="K7" s="7" t="e">
        <f>ROUNDUP((+$E7)*8.5%,-3)</f>
        <v>#REF!</v>
      </c>
      <c r="L7" s="7" t="e">
        <f>ROUNDUP((+$E7)*#REF!,-3)</f>
        <v>#REF!</v>
      </c>
      <c r="M7" s="7" t="e">
        <f>ROUNDUP((+$E7)*#REF!,-3)</f>
        <v>#REF!</v>
      </c>
      <c r="N7" s="7" t="e">
        <f>ROUNDUP((+$E7)*#REF!,-3)</f>
        <v>#REF!</v>
      </c>
      <c r="O7" s="7" t="e">
        <f>ROUNDUP((+$E7)*#REF!,-3)</f>
        <v>#REF!</v>
      </c>
      <c r="P7" s="22" t="e">
        <f>SUM(E7:O7)</f>
        <v>#REF!</v>
      </c>
    </row>
    <row r="8" spans="1:16" ht="14.25">
      <c r="A8" s="23" t="s">
        <v>15</v>
      </c>
      <c r="B8" s="6">
        <v>1700000</v>
      </c>
      <c r="C8" s="6" t="e">
        <f>+B8*(1+#REF!)</f>
        <v>#REF!</v>
      </c>
      <c r="D8" s="7" t="e">
        <f>SUM(C8:C8)</f>
        <v>#REF!</v>
      </c>
      <c r="E8" s="7" t="e">
        <f>+((C8/#REF!)*#REF!)</f>
        <v>#REF!</v>
      </c>
      <c r="F8" s="7" t="e">
        <f>+((D8*#REF!)/#REF!)</f>
        <v>#REF!</v>
      </c>
      <c r="G8" s="7" t="e">
        <f>ROUNDUP(+(F8*#REF!*#REF!)/#REF!,-2)</f>
        <v>#REF!</v>
      </c>
      <c r="H8" s="7" t="e">
        <f>+F8</f>
        <v>#REF!</v>
      </c>
      <c r="I8" s="7" t="e">
        <f>+(C8*#REF!)/720</f>
        <v>#REF!</v>
      </c>
      <c r="J8" s="7" t="e">
        <f>ROUNDUP((+$E8)*#REF!,-3)</f>
        <v>#REF!</v>
      </c>
      <c r="K8" s="7" t="e">
        <f>ROUNDUP((+$E8)*8.5%,-3)</f>
        <v>#REF!</v>
      </c>
      <c r="L8" s="7" t="e">
        <f>ROUNDUP((+$E8)*#REF!,-3)</f>
        <v>#REF!</v>
      </c>
      <c r="M8" s="7" t="e">
        <f>ROUNDUP((+$E8)*#REF!,-3)</f>
        <v>#REF!</v>
      </c>
      <c r="N8" s="7" t="e">
        <f>ROUNDUP((+$E8)*#REF!,-3)</f>
        <v>#REF!</v>
      </c>
      <c r="O8" s="7" t="e">
        <f>ROUNDUP((+$E8)*#REF!,-3)</f>
        <v>#REF!</v>
      </c>
      <c r="P8" s="22" t="e">
        <f>SUM(E8:O8)</f>
        <v>#REF!</v>
      </c>
    </row>
    <row r="9" spans="1:16" ht="14.25">
      <c r="A9" s="23" t="s">
        <v>16</v>
      </c>
      <c r="B9" s="6">
        <v>1700000</v>
      </c>
      <c r="C9" s="6" t="e">
        <f>+B9*(1+#REF!)</f>
        <v>#REF!</v>
      </c>
      <c r="D9" s="7" t="e">
        <f>SUM(C9:C9)</f>
        <v>#REF!</v>
      </c>
      <c r="E9" s="7" t="e">
        <f>+((C9/#REF!)*#REF!)</f>
        <v>#REF!</v>
      </c>
      <c r="F9" s="7" t="e">
        <f>+((D9*#REF!)/#REF!)</f>
        <v>#REF!</v>
      </c>
      <c r="G9" s="7" t="e">
        <f>ROUNDUP(+(F9*#REF!*#REF!)/#REF!,-2)</f>
        <v>#REF!</v>
      </c>
      <c r="H9" s="7" t="e">
        <f>+F9</f>
        <v>#REF!</v>
      </c>
      <c r="I9" s="7" t="e">
        <f>+(C9*#REF!)/720</f>
        <v>#REF!</v>
      </c>
      <c r="J9" s="7" t="e">
        <f>ROUNDUP((+$E9)*#REF!,-3)</f>
        <v>#REF!</v>
      </c>
      <c r="K9" s="7" t="e">
        <f>ROUNDUP((+$E9)*8.5%,-3)</f>
        <v>#REF!</v>
      </c>
      <c r="L9" s="7" t="e">
        <f>ROUNDUP((+$E9)*#REF!,-3)</f>
        <v>#REF!</v>
      </c>
      <c r="M9" s="7" t="e">
        <f>ROUNDUP((+$E9)*#REF!,-3)</f>
        <v>#REF!</v>
      </c>
      <c r="N9" s="7" t="e">
        <f>ROUNDUP((+$E9)*#REF!,-3)</f>
        <v>#REF!</v>
      </c>
      <c r="O9" s="7" t="e">
        <f>ROUNDUP((+$E9)*#REF!,-3)</f>
        <v>#REF!</v>
      </c>
      <c r="P9" s="22" t="e">
        <f>SUM(E9:O9)</f>
        <v>#REF!</v>
      </c>
    </row>
    <row r="10" spans="1:16" ht="14.25">
      <c r="A10" s="23" t="s">
        <v>17</v>
      </c>
      <c r="B10" s="6">
        <v>1700000</v>
      </c>
      <c r="C10" s="6" t="e">
        <f>+B10*(1+#REF!)</f>
        <v>#REF!</v>
      </c>
      <c r="D10" s="7" t="e">
        <f>SUM(C10:C10)</f>
        <v>#REF!</v>
      </c>
      <c r="E10" s="7" t="e">
        <f>+((C10/#REF!)*#REF!)</f>
        <v>#REF!</v>
      </c>
      <c r="F10" s="7" t="e">
        <f>+((D10*#REF!)/#REF!)</f>
        <v>#REF!</v>
      </c>
      <c r="G10" s="7" t="e">
        <f>ROUNDUP(+(F10*#REF!*#REF!)/#REF!,-2)</f>
        <v>#REF!</v>
      </c>
      <c r="H10" s="7" t="e">
        <f>+F10</f>
        <v>#REF!</v>
      </c>
      <c r="I10" s="7" t="e">
        <f>+(C10*#REF!)/720</f>
        <v>#REF!</v>
      </c>
      <c r="J10" s="7" t="e">
        <f>ROUNDUP((+$E10)*#REF!,-3)</f>
        <v>#REF!</v>
      </c>
      <c r="K10" s="7" t="e">
        <f>ROUNDUP((+$E10)*8.5%,-3)</f>
        <v>#REF!</v>
      </c>
      <c r="L10" s="7" t="e">
        <f>ROUNDUP((+$E10)*#REF!,-3)</f>
        <v>#REF!</v>
      </c>
      <c r="M10" s="7" t="e">
        <f>ROUNDUP((+$E10)*#REF!,-3)</f>
        <v>#REF!</v>
      </c>
      <c r="N10" s="7" t="e">
        <f>ROUNDUP((+$E10)*#REF!,-3)</f>
        <v>#REF!</v>
      </c>
      <c r="O10" s="7" t="e">
        <f>ROUNDUP((+$E10)*#REF!,-3)</f>
        <v>#REF!</v>
      </c>
      <c r="P10" s="22" t="e">
        <f>SUM(E10:O10)</f>
        <v>#REF!</v>
      </c>
    </row>
    <row r="11" spans="1:16" ht="15" thickBot="1">
      <c r="A11" s="23" t="s">
        <v>18</v>
      </c>
      <c r="B11" s="6">
        <v>1700000</v>
      </c>
      <c r="C11" s="6" t="e">
        <f>+B11*(1+#REF!)</f>
        <v>#REF!</v>
      </c>
      <c r="D11" s="7" t="e">
        <f>SUM(C11:C11)</f>
        <v>#REF!</v>
      </c>
      <c r="E11" s="7" t="e">
        <f>+((C11/#REF!)*#REF!)</f>
        <v>#REF!</v>
      </c>
      <c r="F11" s="7" t="e">
        <f>+((D11*#REF!)/#REF!)</f>
        <v>#REF!</v>
      </c>
      <c r="G11" s="7" t="e">
        <f>ROUNDUP(+(F11*#REF!*#REF!)/#REF!,-2)</f>
        <v>#REF!</v>
      </c>
      <c r="H11" s="7" t="e">
        <f>+F11</f>
        <v>#REF!</v>
      </c>
      <c r="I11" s="7" t="e">
        <f>+(C11*#REF!)/720</f>
        <v>#REF!</v>
      </c>
      <c r="J11" s="7" t="e">
        <f>ROUNDUP((+$E11)*#REF!,-3)</f>
        <v>#REF!</v>
      </c>
      <c r="K11" s="7" t="e">
        <f>ROUNDUP((+$E11)*8.5%,-3)</f>
        <v>#REF!</v>
      </c>
      <c r="L11" s="7" t="e">
        <f>ROUNDUP((+$E11)*#REF!,-3)</f>
        <v>#REF!</v>
      </c>
      <c r="M11" s="7" t="e">
        <f>ROUNDUP((+$E11)*#REF!,-3)</f>
        <v>#REF!</v>
      </c>
      <c r="N11" s="7" t="e">
        <f>ROUNDUP((+$E11)*#REF!,-3)</f>
        <v>#REF!</v>
      </c>
      <c r="O11" s="7" t="e">
        <f>ROUNDUP((+$E11)*#REF!,-3)</f>
        <v>#REF!</v>
      </c>
      <c r="P11" s="22" t="e">
        <f>SUM(E11:O11)</f>
        <v>#REF!</v>
      </c>
    </row>
    <row r="12" spans="1:17" ht="15" thickBot="1">
      <c r="A12" s="9" t="s">
        <v>22</v>
      </c>
      <c r="B12" s="8">
        <f>SUM(B7:B11)</f>
        <v>9700000</v>
      </c>
      <c r="C12" s="8" t="e">
        <f>SUM(C7:C11)</f>
        <v>#REF!</v>
      </c>
      <c r="D12" s="8" t="e">
        <f>SUM(D7:D11)</f>
        <v>#REF!</v>
      </c>
      <c r="E12" s="8" t="e">
        <f>SUM(E7:E11)</f>
        <v>#REF!</v>
      </c>
      <c r="F12" s="8" t="e">
        <f>SUM(F7:F11)</f>
        <v>#REF!</v>
      </c>
      <c r="G12" s="8" t="e">
        <f aca="true" t="shared" si="0" ref="G12:O12">SUM(G7:G11)</f>
        <v>#REF!</v>
      </c>
      <c r="H12" s="8" t="e">
        <f t="shared" si="0"/>
        <v>#REF!</v>
      </c>
      <c r="I12" s="8" t="e">
        <f t="shared" si="0"/>
        <v>#REF!</v>
      </c>
      <c r="J12" s="8" t="e">
        <f t="shared" si="0"/>
        <v>#REF!</v>
      </c>
      <c r="K12" s="8" t="e">
        <f t="shared" si="0"/>
        <v>#REF!</v>
      </c>
      <c r="L12" s="8" t="e">
        <f t="shared" si="0"/>
        <v>#REF!</v>
      </c>
      <c r="M12" s="8" t="e">
        <f t="shared" si="0"/>
        <v>#REF!</v>
      </c>
      <c r="N12" s="8" t="e">
        <f t="shared" si="0"/>
        <v>#REF!</v>
      </c>
      <c r="O12" s="8" t="e">
        <f t="shared" si="0"/>
        <v>#REF!</v>
      </c>
      <c r="P12" s="24" t="e">
        <f>SUM(P7:P11)</f>
        <v>#REF!</v>
      </c>
      <c r="Q12" s="20"/>
    </row>
    <row r="14" ht="15" thickBot="1"/>
    <row r="15" spans="1:16" ht="15" thickBot="1">
      <c r="A15" s="2"/>
      <c r="B15" s="11">
        <v>2015</v>
      </c>
      <c r="C15" s="3">
        <v>2016</v>
      </c>
      <c r="D15" s="4">
        <v>2016</v>
      </c>
      <c r="E15" s="5"/>
      <c r="F15" s="5"/>
      <c r="G15" s="5"/>
      <c r="H15" s="5"/>
      <c r="I15" s="5"/>
      <c r="J15" s="5"/>
      <c r="K15" s="5"/>
      <c r="L15" s="5"/>
      <c r="M15" s="5"/>
      <c r="N15" s="5"/>
      <c r="O15" s="5"/>
      <c r="P15" s="1"/>
    </row>
    <row r="16" spans="1:16" ht="27" thickBot="1">
      <c r="A16" s="10" t="s">
        <v>20</v>
      </c>
      <c r="B16" s="13" t="s">
        <v>0</v>
      </c>
      <c r="C16" s="17" t="s">
        <v>0</v>
      </c>
      <c r="D16" s="17" t="s">
        <v>1</v>
      </c>
      <c r="E16" s="18" t="s">
        <v>2</v>
      </c>
      <c r="F16" s="18" t="s">
        <v>3</v>
      </c>
      <c r="G16" s="18" t="s">
        <v>4</v>
      </c>
      <c r="H16" s="18" t="s">
        <v>5</v>
      </c>
      <c r="I16" s="18" t="s">
        <v>6</v>
      </c>
      <c r="J16" s="19" t="s">
        <v>7</v>
      </c>
      <c r="K16" s="19" t="s">
        <v>8</v>
      </c>
      <c r="L16" s="19" t="s">
        <v>9</v>
      </c>
      <c r="M16" s="19" t="s">
        <v>10</v>
      </c>
      <c r="N16" s="19" t="s">
        <v>11</v>
      </c>
      <c r="O16" s="19" t="s">
        <v>12</v>
      </c>
      <c r="P16" s="19" t="s">
        <v>13</v>
      </c>
    </row>
    <row r="17" spans="1:16" ht="15" thickBot="1">
      <c r="A17" s="23" t="s">
        <v>21</v>
      </c>
      <c r="B17" s="6">
        <v>1600000</v>
      </c>
      <c r="C17" s="6" t="e">
        <f>+B17*(1+#REF!)</f>
        <v>#REF!</v>
      </c>
      <c r="D17" s="7" t="e">
        <f>SUM(C17:C17)</f>
        <v>#REF!</v>
      </c>
      <c r="E17" s="7" t="e">
        <f>+((C17/#REF!)*#REF!)</f>
        <v>#REF!</v>
      </c>
      <c r="F17" s="7" t="e">
        <f>+((D17*#REF!)/#REF!)</f>
        <v>#REF!</v>
      </c>
      <c r="G17" s="7" t="e">
        <f>ROUNDUP(+(F17*#REF!*#REF!)/#REF!,-2)</f>
        <v>#REF!</v>
      </c>
      <c r="H17" s="7" t="e">
        <f>+F17</f>
        <v>#REF!</v>
      </c>
      <c r="I17" s="7" t="e">
        <f>+(C17*#REF!)/720</f>
        <v>#REF!</v>
      </c>
      <c r="J17" s="7" t="e">
        <f>ROUNDUP((+$E17)*#REF!,-3)</f>
        <v>#REF!</v>
      </c>
      <c r="K17" s="7" t="e">
        <f>ROUNDUP((+$E17)*8.5%,-3)</f>
        <v>#REF!</v>
      </c>
      <c r="L17" s="7" t="e">
        <f>ROUNDUP((+$E17)*#REF!,-3)</f>
        <v>#REF!</v>
      </c>
      <c r="M17" s="7" t="e">
        <f>ROUNDUP((+$E17)*#REF!,-3)</f>
        <v>#REF!</v>
      </c>
      <c r="N17" s="7" t="e">
        <f>ROUNDUP((+$E17)*#REF!,-3)</f>
        <v>#REF!</v>
      </c>
      <c r="O17" s="7" t="e">
        <f>ROUNDUP((+$E17)*#REF!,-3)</f>
        <v>#REF!</v>
      </c>
      <c r="P17" s="22" t="e">
        <f>SUM(E17:O17)</f>
        <v>#REF!</v>
      </c>
    </row>
    <row r="18" spans="1:16" ht="15" thickBot="1">
      <c r="A18" s="9" t="s">
        <v>23</v>
      </c>
      <c r="B18" s="8">
        <f>SUM(B17)</f>
        <v>1600000</v>
      </c>
      <c r="C18" s="8" t="e">
        <f aca="true" t="shared" si="1" ref="C18:O18">SUM(C17)</f>
        <v>#REF!</v>
      </c>
      <c r="D18" s="8" t="e">
        <f t="shared" si="1"/>
        <v>#REF!</v>
      </c>
      <c r="E18" s="8" t="e">
        <f t="shared" si="1"/>
        <v>#REF!</v>
      </c>
      <c r="F18" s="8" t="e">
        <f t="shared" si="1"/>
        <v>#REF!</v>
      </c>
      <c r="G18" s="8" t="e">
        <f t="shared" si="1"/>
        <v>#REF!</v>
      </c>
      <c r="H18" s="8" t="e">
        <f t="shared" si="1"/>
        <v>#REF!</v>
      </c>
      <c r="I18" s="8" t="e">
        <f t="shared" si="1"/>
        <v>#REF!</v>
      </c>
      <c r="J18" s="8" t="e">
        <f t="shared" si="1"/>
        <v>#REF!</v>
      </c>
      <c r="K18" s="8" t="e">
        <f t="shared" si="1"/>
        <v>#REF!</v>
      </c>
      <c r="L18" s="8" t="e">
        <f t="shared" si="1"/>
        <v>#REF!</v>
      </c>
      <c r="M18" s="8" t="e">
        <f t="shared" si="1"/>
        <v>#REF!</v>
      </c>
      <c r="N18" s="8" t="e">
        <f t="shared" si="1"/>
        <v>#REF!</v>
      </c>
      <c r="O18" s="8" t="e">
        <f t="shared" si="1"/>
        <v>#REF!</v>
      </c>
      <c r="P18" s="24" t="e">
        <f>SUM(P17)</f>
        <v>#REF!</v>
      </c>
    </row>
    <row r="19" ht="15" thickBot="1"/>
    <row r="20" spans="1:16" ht="15" thickBot="1">
      <c r="A20" s="9" t="s">
        <v>23</v>
      </c>
      <c r="B20" s="8">
        <f>+B12+B18</f>
        <v>11300000</v>
      </c>
      <c r="C20" s="8" t="e">
        <f aca="true" t="shared" si="2" ref="C20:P20">+C12+C18</f>
        <v>#REF!</v>
      </c>
      <c r="D20" s="8" t="e">
        <f t="shared" si="2"/>
        <v>#REF!</v>
      </c>
      <c r="E20" s="8" t="e">
        <f t="shared" si="2"/>
        <v>#REF!</v>
      </c>
      <c r="F20" s="8" t="e">
        <f t="shared" si="2"/>
        <v>#REF!</v>
      </c>
      <c r="G20" s="8" t="e">
        <f t="shared" si="2"/>
        <v>#REF!</v>
      </c>
      <c r="H20" s="8" t="e">
        <f t="shared" si="2"/>
        <v>#REF!</v>
      </c>
      <c r="I20" s="8" t="e">
        <f t="shared" si="2"/>
        <v>#REF!</v>
      </c>
      <c r="J20" s="8" t="e">
        <f t="shared" si="2"/>
        <v>#REF!</v>
      </c>
      <c r="K20" s="8" t="e">
        <f t="shared" si="2"/>
        <v>#REF!</v>
      </c>
      <c r="L20" s="8" t="e">
        <f t="shared" si="2"/>
        <v>#REF!</v>
      </c>
      <c r="M20" s="8" t="e">
        <f t="shared" si="2"/>
        <v>#REF!</v>
      </c>
      <c r="N20" s="8" t="e">
        <f t="shared" si="2"/>
        <v>#REF!</v>
      </c>
      <c r="O20" s="8" t="e">
        <f t="shared" si="2"/>
        <v>#REF!</v>
      </c>
      <c r="P20" s="24" t="e">
        <f t="shared" si="2"/>
        <v>#REF!</v>
      </c>
    </row>
    <row r="22" ht="14.25">
      <c r="P22" s="25"/>
    </row>
  </sheetData>
  <sheetProtection/>
  <mergeCells count="2">
    <mergeCell ref="A3:P3"/>
    <mergeCell ref="A4:P4"/>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theme="4" tint="-0.4999699890613556"/>
  </sheetPr>
  <dimension ref="A1:J40"/>
  <sheetViews>
    <sheetView tabSelected="1" zoomScale="70" zoomScaleNormal="70" zoomScalePageLayoutView="0" workbookViewId="0" topLeftCell="A19">
      <selection activeCell="A37" sqref="A37:F37"/>
    </sheetView>
  </sheetViews>
  <sheetFormatPr defaultColWidth="11.57421875" defaultRowHeight="15"/>
  <cols>
    <col min="1" max="2" width="31.00390625" style="53" customWidth="1"/>
    <col min="3" max="3" width="33.421875" style="53" bestFit="1" customWidth="1"/>
    <col min="4" max="4" width="16.421875" style="53" bestFit="1" customWidth="1"/>
    <col min="5" max="5" width="15.7109375" style="53" customWidth="1"/>
    <col min="6" max="6" width="20.28125" style="53" customWidth="1"/>
    <col min="7" max="7" width="20.28125" style="53" bestFit="1" customWidth="1"/>
    <col min="8" max="8" width="113.140625" style="53" customWidth="1"/>
    <col min="9" max="9" width="11.57421875" style="53" customWidth="1"/>
    <col min="10" max="10" width="16.57421875" style="53" bestFit="1" customWidth="1"/>
    <col min="11" max="11" width="11.57421875" style="53" customWidth="1"/>
    <col min="12" max="12" width="9.7109375" style="53" bestFit="1" customWidth="1"/>
    <col min="13" max="13" width="16.28125" style="53" bestFit="1" customWidth="1"/>
    <col min="14" max="16384" width="11.57421875" style="53" customWidth="1"/>
  </cols>
  <sheetData>
    <row r="1" spans="1:8" ht="18" customHeight="1">
      <c r="A1" s="103" t="s">
        <v>29</v>
      </c>
      <c r="B1" s="103"/>
      <c r="C1" s="103"/>
      <c r="D1" s="103"/>
      <c r="E1" s="103"/>
      <c r="F1" s="103"/>
      <c r="G1" s="103"/>
      <c r="H1" s="103"/>
    </row>
    <row r="2" spans="1:8" ht="18" customHeight="1">
      <c r="A2" s="103" t="s">
        <v>103</v>
      </c>
      <c r="B2" s="103"/>
      <c r="C2" s="103"/>
      <c r="D2" s="103"/>
      <c r="E2" s="103"/>
      <c r="F2" s="103"/>
      <c r="G2" s="103"/>
      <c r="H2" s="103"/>
    </row>
    <row r="3" spans="1:8" ht="15.75" customHeight="1" thickBot="1">
      <c r="A3" s="69"/>
      <c r="B3" s="69"/>
      <c r="C3" s="69"/>
      <c r="D3" s="69"/>
      <c r="E3" s="69"/>
      <c r="F3" s="69"/>
      <c r="G3" s="69"/>
      <c r="H3" s="69"/>
    </row>
    <row r="4" spans="1:8" s="74" customFormat="1" ht="35.25" thickBot="1">
      <c r="A4" s="70" t="s">
        <v>104</v>
      </c>
      <c r="B4" s="109" t="s">
        <v>139</v>
      </c>
      <c r="C4" s="71" t="s">
        <v>48</v>
      </c>
      <c r="D4" s="72" t="s">
        <v>65</v>
      </c>
      <c r="E4" s="71" t="s">
        <v>49</v>
      </c>
      <c r="F4" s="71" t="s">
        <v>74</v>
      </c>
      <c r="G4" s="72" t="s">
        <v>63</v>
      </c>
      <c r="H4" s="73" t="s">
        <v>64</v>
      </c>
    </row>
    <row r="5" spans="1:10" s="80" customFormat="1" ht="30">
      <c r="A5" s="104" t="s">
        <v>105</v>
      </c>
      <c r="B5" s="104" t="s">
        <v>140</v>
      </c>
      <c r="C5" s="75" t="s">
        <v>106</v>
      </c>
      <c r="D5" s="76">
        <v>211500</v>
      </c>
      <c r="E5" s="77">
        <v>3</v>
      </c>
      <c r="F5" s="77" t="s">
        <v>76</v>
      </c>
      <c r="G5" s="78">
        <f>+E5*D5</f>
        <v>634500</v>
      </c>
      <c r="H5" s="79" t="s">
        <v>107</v>
      </c>
      <c r="J5" s="81"/>
    </row>
    <row r="6" spans="1:8" s="80" customFormat="1" ht="45">
      <c r="A6" s="105"/>
      <c r="B6" s="105"/>
      <c r="C6" s="82" t="s">
        <v>92</v>
      </c>
      <c r="D6" s="64">
        <v>10000000</v>
      </c>
      <c r="E6" s="61">
        <v>1</v>
      </c>
      <c r="F6" s="61" t="s">
        <v>93</v>
      </c>
      <c r="G6" s="83">
        <f aca="true" t="shared" si="0" ref="G6:G28">+E6*D6</f>
        <v>10000000</v>
      </c>
      <c r="H6" s="54" t="s">
        <v>108</v>
      </c>
    </row>
    <row r="7" spans="1:8" s="80" customFormat="1" ht="30">
      <c r="A7" s="105" t="s">
        <v>109</v>
      </c>
      <c r="B7" s="105" t="s">
        <v>141</v>
      </c>
      <c r="C7" s="82" t="s">
        <v>106</v>
      </c>
      <c r="D7" s="65">
        <v>211500</v>
      </c>
      <c r="E7" s="63">
        <v>3</v>
      </c>
      <c r="F7" s="61" t="s">
        <v>76</v>
      </c>
      <c r="G7" s="83">
        <f t="shared" si="0"/>
        <v>634500</v>
      </c>
      <c r="H7" s="54" t="s">
        <v>110</v>
      </c>
    </row>
    <row r="8" spans="1:8" s="80" customFormat="1" ht="45">
      <c r="A8" s="105"/>
      <c r="B8" s="105"/>
      <c r="C8" s="84" t="s">
        <v>55</v>
      </c>
      <c r="D8" s="65">
        <v>90000</v>
      </c>
      <c r="E8" s="59">
        <f>(20*46)+240+300</f>
        <v>1460</v>
      </c>
      <c r="F8" s="85" t="s">
        <v>77</v>
      </c>
      <c r="G8" s="83">
        <f t="shared" si="0"/>
        <v>131400000</v>
      </c>
      <c r="H8" s="86" t="s">
        <v>111</v>
      </c>
    </row>
    <row r="9" spans="1:8" s="80" customFormat="1" ht="30">
      <c r="A9" s="105"/>
      <c r="B9" s="105"/>
      <c r="C9" s="84" t="s">
        <v>78</v>
      </c>
      <c r="D9" s="65">
        <v>2000000</v>
      </c>
      <c r="E9" s="59">
        <v>46</v>
      </c>
      <c r="F9" s="85" t="s">
        <v>79</v>
      </c>
      <c r="G9" s="83">
        <f t="shared" si="0"/>
        <v>92000000</v>
      </c>
      <c r="H9" s="87" t="s">
        <v>112</v>
      </c>
    </row>
    <row r="10" spans="1:8" s="80" customFormat="1" ht="45">
      <c r="A10" s="105"/>
      <c r="B10" s="105"/>
      <c r="C10" s="84" t="s">
        <v>102</v>
      </c>
      <c r="D10" s="66">
        <v>50460000</v>
      </c>
      <c r="E10" s="59">
        <v>1</v>
      </c>
      <c r="F10" s="85" t="s">
        <v>80</v>
      </c>
      <c r="G10" s="83">
        <f t="shared" si="0"/>
        <v>50460000</v>
      </c>
      <c r="H10" s="87" t="s">
        <v>113</v>
      </c>
    </row>
    <row r="11" spans="1:8" s="80" customFormat="1" ht="30">
      <c r="A11" s="105"/>
      <c r="B11" s="105"/>
      <c r="C11" s="88" t="s">
        <v>56</v>
      </c>
      <c r="D11" s="67">
        <v>530000</v>
      </c>
      <c r="E11" s="60">
        <v>48</v>
      </c>
      <c r="F11" s="61" t="s">
        <v>81</v>
      </c>
      <c r="G11" s="83">
        <f t="shared" si="0"/>
        <v>25440000</v>
      </c>
      <c r="H11" s="86" t="s">
        <v>114</v>
      </c>
    </row>
    <row r="12" spans="1:8" s="80" customFormat="1" ht="45">
      <c r="A12" s="105"/>
      <c r="B12" s="105"/>
      <c r="C12" s="89" t="s">
        <v>115</v>
      </c>
      <c r="D12" s="67">
        <v>150000</v>
      </c>
      <c r="E12" s="60">
        <v>30</v>
      </c>
      <c r="F12" s="61" t="s">
        <v>82</v>
      </c>
      <c r="G12" s="83">
        <f t="shared" si="0"/>
        <v>4500000</v>
      </c>
      <c r="H12" s="86" t="s">
        <v>116</v>
      </c>
    </row>
    <row r="13" spans="1:8" s="80" customFormat="1" ht="24" customHeight="1">
      <c r="A13" s="105"/>
      <c r="B13" s="105"/>
      <c r="C13" s="90" t="s">
        <v>57</v>
      </c>
      <c r="D13" s="67">
        <v>1900000</v>
      </c>
      <c r="E13" s="60">
        <v>2</v>
      </c>
      <c r="F13" s="61" t="s">
        <v>84</v>
      </c>
      <c r="G13" s="83">
        <f t="shared" si="0"/>
        <v>3800000</v>
      </c>
      <c r="H13" s="86" t="s">
        <v>72</v>
      </c>
    </row>
    <row r="14" spans="1:8" s="80" customFormat="1" ht="30">
      <c r="A14" s="105"/>
      <c r="B14" s="105"/>
      <c r="C14" s="90" t="s">
        <v>58</v>
      </c>
      <c r="D14" s="67">
        <v>550000</v>
      </c>
      <c r="E14" s="60">
        <v>2</v>
      </c>
      <c r="F14" s="61" t="s">
        <v>58</v>
      </c>
      <c r="G14" s="83">
        <f t="shared" si="0"/>
        <v>1100000</v>
      </c>
      <c r="H14" s="86" t="s">
        <v>117</v>
      </c>
    </row>
    <row r="15" spans="1:8" s="80" customFormat="1" ht="24" customHeight="1">
      <c r="A15" s="105"/>
      <c r="B15" s="105"/>
      <c r="C15" s="90" t="s">
        <v>59</v>
      </c>
      <c r="D15" s="67">
        <v>500000</v>
      </c>
      <c r="E15" s="60">
        <v>1</v>
      </c>
      <c r="F15" s="61" t="s">
        <v>85</v>
      </c>
      <c r="G15" s="83">
        <f t="shared" si="0"/>
        <v>500000</v>
      </c>
      <c r="H15" s="86" t="s">
        <v>70</v>
      </c>
    </row>
    <row r="16" spans="1:8" s="80" customFormat="1" ht="24" customHeight="1">
      <c r="A16" s="105"/>
      <c r="B16" s="105"/>
      <c r="C16" s="90" t="s">
        <v>60</v>
      </c>
      <c r="D16" s="67">
        <v>800000</v>
      </c>
      <c r="E16" s="60">
        <v>25</v>
      </c>
      <c r="F16" s="61" t="s">
        <v>60</v>
      </c>
      <c r="G16" s="83">
        <f t="shared" si="0"/>
        <v>20000000</v>
      </c>
      <c r="H16" s="86" t="s">
        <v>118</v>
      </c>
    </row>
    <row r="17" spans="1:8" s="80" customFormat="1" ht="30">
      <c r="A17" s="105"/>
      <c r="B17" s="105"/>
      <c r="C17" s="84" t="s">
        <v>94</v>
      </c>
      <c r="D17" s="65">
        <v>730000</v>
      </c>
      <c r="E17" s="59">
        <v>2</v>
      </c>
      <c r="F17" s="85" t="s">
        <v>83</v>
      </c>
      <c r="G17" s="83">
        <f t="shared" si="0"/>
        <v>1460000</v>
      </c>
      <c r="H17" s="86" t="s">
        <v>87</v>
      </c>
    </row>
    <row r="18" spans="1:8" s="80" customFormat="1" ht="24" customHeight="1">
      <c r="A18" s="105"/>
      <c r="B18" s="105"/>
      <c r="C18" s="84" t="s">
        <v>61</v>
      </c>
      <c r="D18" s="65">
        <v>27000000</v>
      </c>
      <c r="E18" s="59">
        <v>2</v>
      </c>
      <c r="F18" s="85" t="s">
        <v>86</v>
      </c>
      <c r="G18" s="83">
        <f t="shared" si="0"/>
        <v>54000000</v>
      </c>
      <c r="H18" s="86" t="s">
        <v>88</v>
      </c>
    </row>
    <row r="19" spans="1:8" s="80" customFormat="1" ht="30">
      <c r="A19" s="105"/>
      <c r="B19" s="105"/>
      <c r="C19" s="90" t="s">
        <v>62</v>
      </c>
      <c r="D19" s="67">
        <v>1500000</v>
      </c>
      <c r="E19" s="60">
        <v>2</v>
      </c>
      <c r="F19" s="61" t="s">
        <v>119</v>
      </c>
      <c r="G19" s="83">
        <f t="shared" si="0"/>
        <v>3000000</v>
      </c>
      <c r="H19" s="86" t="s">
        <v>73</v>
      </c>
    </row>
    <row r="20" spans="1:8" s="80" customFormat="1" ht="45.75" customHeight="1">
      <c r="A20" s="106" t="s">
        <v>120</v>
      </c>
      <c r="B20" s="106" t="s">
        <v>142</v>
      </c>
      <c r="C20" s="82" t="s">
        <v>106</v>
      </c>
      <c r="D20" s="64">
        <v>211500</v>
      </c>
      <c r="E20" s="63">
        <v>3</v>
      </c>
      <c r="F20" s="61" t="s">
        <v>76</v>
      </c>
      <c r="G20" s="83">
        <f t="shared" si="0"/>
        <v>634500</v>
      </c>
      <c r="H20" s="54" t="s">
        <v>121</v>
      </c>
    </row>
    <row r="21" spans="1:8" s="80" customFormat="1" ht="24" customHeight="1">
      <c r="A21" s="106"/>
      <c r="B21" s="106"/>
      <c r="C21" s="89" t="s">
        <v>68</v>
      </c>
      <c r="D21" s="62">
        <v>700000</v>
      </c>
      <c r="E21" s="61">
        <v>1</v>
      </c>
      <c r="F21" s="61" t="s">
        <v>122</v>
      </c>
      <c r="G21" s="83">
        <f t="shared" si="0"/>
        <v>700000</v>
      </c>
      <c r="H21" s="91" t="s">
        <v>95</v>
      </c>
    </row>
    <row r="22" spans="1:8" s="80" customFormat="1" ht="24" customHeight="1">
      <c r="A22" s="106"/>
      <c r="B22" s="106"/>
      <c r="C22" s="89" t="s">
        <v>66</v>
      </c>
      <c r="D22" s="62">
        <v>1500000</v>
      </c>
      <c r="E22" s="61">
        <v>1</v>
      </c>
      <c r="F22" s="92" t="s">
        <v>91</v>
      </c>
      <c r="G22" s="83">
        <f t="shared" si="0"/>
        <v>1500000</v>
      </c>
      <c r="H22" s="91" t="s">
        <v>101</v>
      </c>
    </row>
    <row r="23" spans="1:8" s="80" customFormat="1" ht="30">
      <c r="A23" s="106"/>
      <c r="B23" s="106"/>
      <c r="C23" s="89" t="s">
        <v>50</v>
      </c>
      <c r="D23" s="62">
        <v>500000</v>
      </c>
      <c r="E23" s="61">
        <v>5</v>
      </c>
      <c r="F23" s="61" t="s">
        <v>58</v>
      </c>
      <c r="G23" s="83">
        <f t="shared" si="0"/>
        <v>2500000</v>
      </c>
      <c r="H23" s="54" t="s">
        <v>96</v>
      </c>
    </row>
    <row r="24" spans="1:8" s="80" customFormat="1" ht="30">
      <c r="A24" s="106"/>
      <c r="B24" s="106"/>
      <c r="C24" s="89" t="s">
        <v>54</v>
      </c>
      <c r="D24" s="62">
        <v>71000</v>
      </c>
      <c r="E24" s="61">
        <v>12</v>
      </c>
      <c r="F24" s="61" t="s">
        <v>90</v>
      </c>
      <c r="G24" s="83">
        <f t="shared" si="0"/>
        <v>852000</v>
      </c>
      <c r="H24" s="54" t="s">
        <v>97</v>
      </c>
    </row>
    <row r="25" spans="1:8" s="80" customFormat="1" ht="45">
      <c r="A25" s="106"/>
      <c r="B25" s="106"/>
      <c r="C25" s="89" t="s">
        <v>123</v>
      </c>
      <c r="D25" s="62">
        <v>63450</v>
      </c>
      <c r="E25" s="61">
        <v>15</v>
      </c>
      <c r="F25" s="61" t="s">
        <v>89</v>
      </c>
      <c r="G25" s="83">
        <f t="shared" si="0"/>
        <v>951750</v>
      </c>
      <c r="H25" s="54" t="s">
        <v>124</v>
      </c>
    </row>
    <row r="26" spans="1:8" s="80" customFormat="1" ht="45">
      <c r="A26" s="106"/>
      <c r="B26" s="106"/>
      <c r="C26" s="89" t="s">
        <v>125</v>
      </c>
      <c r="D26" s="62">
        <v>84600</v>
      </c>
      <c r="E26" s="61">
        <v>10</v>
      </c>
      <c r="F26" s="61" t="s">
        <v>89</v>
      </c>
      <c r="G26" s="83">
        <f t="shared" si="0"/>
        <v>846000</v>
      </c>
      <c r="H26" s="54" t="s">
        <v>126</v>
      </c>
    </row>
    <row r="27" spans="1:8" s="80" customFormat="1" ht="45">
      <c r="A27" s="106"/>
      <c r="B27" s="106"/>
      <c r="C27" s="89" t="s">
        <v>127</v>
      </c>
      <c r="D27" s="62">
        <v>15863</v>
      </c>
      <c r="E27" s="61">
        <v>10</v>
      </c>
      <c r="F27" s="61" t="s">
        <v>89</v>
      </c>
      <c r="G27" s="83">
        <f t="shared" si="0"/>
        <v>158630</v>
      </c>
      <c r="H27" s="54" t="s">
        <v>128</v>
      </c>
    </row>
    <row r="28" spans="1:8" s="80" customFormat="1" ht="45">
      <c r="A28" s="106"/>
      <c r="B28" s="106"/>
      <c r="C28" s="89" t="s">
        <v>129</v>
      </c>
      <c r="D28" s="62">
        <v>74025</v>
      </c>
      <c r="E28" s="61">
        <v>5</v>
      </c>
      <c r="F28" s="61" t="s">
        <v>89</v>
      </c>
      <c r="G28" s="83">
        <f t="shared" si="0"/>
        <v>370125</v>
      </c>
      <c r="H28" s="54" t="s">
        <v>130</v>
      </c>
    </row>
    <row r="29" spans="1:8" s="80" customFormat="1" ht="30">
      <c r="A29" s="106" t="s">
        <v>131</v>
      </c>
      <c r="B29" s="106" t="s">
        <v>143</v>
      </c>
      <c r="C29" s="89" t="s">
        <v>98</v>
      </c>
      <c r="D29" s="62">
        <v>3000000</v>
      </c>
      <c r="E29" s="55">
        <v>1</v>
      </c>
      <c r="F29" s="55" t="s">
        <v>89</v>
      </c>
      <c r="G29" s="62">
        <f>+E29*D29</f>
        <v>3000000</v>
      </c>
      <c r="H29" s="56" t="s">
        <v>69</v>
      </c>
    </row>
    <row r="30" spans="1:8" s="80" customFormat="1" ht="30">
      <c r="A30" s="106"/>
      <c r="B30" s="106"/>
      <c r="C30" s="89" t="s">
        <v>67</v>
      </c>
      <c r="D30" s="62">
        <v>700000</v>
      </c>
      <c r="E30" s="55">
        <v>1</v>
      </c>
      <c r="F30" s="55" t="s">
        <v>89</v>
      </c>
      <c r="G30" s="62">
        <f>+D30</f>
        <v>700000</v>
      </c>
      <c r="H30" s="56" t="s">
        <v>132</v>
      </c>
    </row>
    <row r="31" spans="1:8" s="80" customFormat="1" ht="24" customHeight="1">
      <c r="A31" s="106"/>
      <c r="B31" s="106"/>
      <c r="C31" s="89" t="s">
        <v>68</v>
      </c>
      <c r="D31" s="62">
        <v>700000</v>
      </c>
      <c r="E31" s="55">
        <v>1</v>
      </c>
      <c r="F31" s="55" t="s">
        <v>89</v>
      </c>
      <c r="G31" s="62">
        <f>+D31*E31</f>
        <v>700000</v>
      </c>
      <c r="H31" s="56" t="s">
        <v>133</v>
      </c>
    </row>
    <row r="32" spans="1:8" s="80" customFormat="1" ht="30">
      <c r="A32" s="106"/>
      <c r="B32" s="106"/>
      <c r="C32" s="89" t="s">
        <v>51</v>
      </c>
      <c r="D32" s="62">
        <v>8200000</v>
      </c>
      <c r="E32" s="55">
        <v>1</v>
      </c>
      <c r="F32" s="55" t="s">
        <v>89</v>
      </c>
      <c r="G32" s="62">
        <f>+E32*D32</f>
        <v>8200000</v>
      </c>
      <c r="H32" s="54" t="s">
        <v>134</v>
      </c>
    </row>
    <row r="33" spans="1:8" s="80" customFormat="1" ht="30">
      <c r="A33" s="106"/>
      <c r="B33" s="106"/>
      <c r="C33" s="89" t="s">
        <v>52</v>
      </c>
      <c r="D33" s="62">
        <v>2500000</v>
      </c>
      <c r="E33" s="55">
        <v>1</v>
      </c>
      <c r="F33" s="55" t="s">
        <v>89</v>
      </c>
      <c r="G33" s="62">
        <f>+E33*D33</f>
        <v>2500000</v>
      </c>
      <c r="H33" s="57" t="s">
        <v>135</v>
      </c>
    </row>
    <row r="34" spans="1:8" s="80" customFormat="1" ht="24" customHeight="1">
      <c r="A34" s="106"/>
      <c r="B34" s="106"/>
      <c r="C34" s="89" t="s">
        <v>53</v>
      </c>
      <c r="D34" s="62">
        <v>500000</v>
      </c>
      <c r="E34" s="55">
        <v>1</v>
      </c>
      <c r="F34" s="55" t="s">
        <v>89</v>
      </c>
      <c r="G34" s="62">
        <f>+E34*D34</f>
        <v>500000</v>
      </c>
      <c r="H34" s="58" t="s">
        <v>71</v>
      </c>
    </row>
    <row r="35" spans="1:8" s="80" customFormat="1" ht="24" customHeight="1">
      <c r="A35" s="106"/>
      <c r="B35" s="106"/>
      <c r="C35" s="89" t="s">
        <v>99</v>
      </c>
      <c r="D35" s="62">
        <v>150000</v>
      </c>
      <c r="E35" s="55">
        <v>1</v>
      </c>
      <c r="F35" s="55" t="s">
        <v>89</v>
      </c>
      <c r="G35" s="62">
        <f>+E35*D35</f>
        <v>150000</v>
      </c>
      <c r="H35" s="54" t="s">
        <v>136</v>
      </c>
    </row>
    <row r="36" spans="1:8" s="80" customFormat="1" ht="30" thickBot="1">
      <c r="A36" s="107"/>
      <c r="B36" s="107"/>
      <c r="C36" s="93" t="s">
        <v>100</v>
      </c>
      <c r="D36" s="94">
        <v>400000</v>
      </c>
      <c r="E36" s="95">
        <v>12</v>
      </c>
      <c r="F36" s="95" t="s">
        <v>75</v>
      </c>
      <c r="G36" s="94">
        <f>+E36*D36</f>
        <v>4800000</v>
      </c>
      <c r="H36" s="96" t="s">
        <v>137</v>
      </c>
    </row>
    <row r="37" spans="1:8" s="74" customFormat="1" ht="18" thickBot="1">
      <c r="A37" s="100" t="s">
        <v>138</v>
      </c>
      <c r="B37" s="101"/>
      <c r="C37" s="101"/>
      <c r="D37" s="101"/>
      <c r="E37" s="101"/>
      <c r="F37" s="102"/>
      <c r="G37" s="97">
        <f>SUM(G5:G36)</f>
        <v>427992005</v>
      </c>
      <c r="H37" s="98"/>
    </row>
    <row r="40" ht="15">
      <c r="G40" s="68"/>
    </row>
  </sheetData>
  <sheetProtection/>
  <mergeCells count="11">
    <mergeCell ref="A37:F37"/>
    <mergeCell ref="A1:H1"/>
    <mergeCell ref="A2:H2"/>
    <mergeCell ref="A5:A6"/>
    <mergeCell ref="A7:A19"/>
    <mergeCell ref="A20:A28"/>
    <mergeCell ref="A29:A36"/>
    <mergeCell ref="B5:B6"/>
    <mergeCell ref="B7:B19"/>
    <mergeCell ref="B20:B28"/>
    <mergeCell ref="B29:B36"/>
  </mergeCells>
  <printOptions horizontalCentered="1"/>
  <pageMargins left="0.3937007874015748" right="0.3937007874015748" top="0.3937007874015748" bottom="0.3937007874015748" header="0.31496062992125984" footer="0.31496062992125984"/>
  <pageSetup orientation="landscape" scale="50" r:id="rId1"/>
</worksheet>
</file>

<file path=xl/worksheets/sheet3.xml><?xml version="1.0" encoding="utf-8"?>
<worksheet xmlns="http://schemas.openxmlformats.org/spreadsheetml/2006/main" xmlns:r="http://schemas.openxmlformats.org/officeDocument/2006/relationships">
  <dimension ref="C2:R17"/>
  <sheetViews>
    <sheetView zoomScalePageLayoutView="0" workbookViewId="0" topLeftCell="A1">
      <selection activeCell="A1" sqref="A1"/>
    </sheetView>
  </sheetViews>
  <sheetFormatPr defaultColWidth="11.421875" defaultRowHeight="15"/>
  <cols>
    <col min="3" max="3" width="18.28125" style="0" bestFit="1" customWidth="1"/>
    <col min="4" max="4" width="22.8515625" style="0" customWidth="1"/>
    <col min="5" max="10" width="18.28125" style="0" bestFit="1" customWidth="1"/>
    <col min="11" max="11" width="18.28125" style="0" customWidth="1"/>
    <col min="12" max="12" width="15.140625" style="0" bestFit="1" customWidth="1"/>
    <col min="13" max="13" width="13.57421875" style="0" bestFit="1" customWidth="1"/>
  </cols>
  <sheetData>
    <row r="2" spans="3:18" ht="14.25">
      <c r="C2" s="108" t="s">
        <v>24</v>
      </c>
      <c r="D2" s="108"/>
      <c r="E2" s="108"/>
      <c r="F2" s="108"/>
      <c r="G2" s="108"/>
      <c r="H2" s="108"/>
      <c r="I2" s="108"/>
      <c r="J2" s="108"/>
      <c r="K2" s="108"/>
      <c r="L2" s="108"/>
      <c r="M2" s="26"/>
      <c r="N2" s="26"/>
      <c r="O2" s="26"/>
      <c r="P2" s="26"/>
      <c r="Q2" s="26"/>
      <c r="R2" s="26"/>
    </row>
    <row r="3" spans="3:18" ht="14.25">
      <c r="C3" s="108" t="s">
        <v>25</v>
      </c>
      <c r="D3" s="108"/>
      <c r="E3" s="108"/>
      <c r="F3" s="108"/>
      <c r="G3" s="108"/>
      <c r="H3" s="108"/>
      <c r="I3" s="108"/>
      <c r="J3" s="108"/>
      <c r="K3" s="108"/>
      <c r="L3" s="108"/>
      <c r="M3" s="108"/>
      <c r="N3" s="108"/>
      <c r="O3" s="108"/>
      <c r="P3" s="108"/>
      <c r="Q3" s="108"/>
      <c r="R3" s="108"/>
    </row>
    <row r="4" spans="3:18" ht="14.25">
      <c r="C4" s="108" t="s">
        <v>39</v>
      </c>
      <c r="D4" s="108"/>
      <c r="E4" s="108"/>
      <c r="F4" s="108"/>
      <c r="G4" s="108"/>
      <c r="H4" s="108"/>
      <c r="I4" s="108"/>
      <c r="J4" s="108"/>
      <c r="K4" s="108"/>
      <c r="L4" s="108"/>
      <c r="M4" s="28"/>
      <c r="N4" s="28"/>
      <c r="O4" s="28"/>
      <c r="P4" s="28"/>
      <c r="Q4" s="28"/>
      <c r="R4" s="28"/>
    </row>
    <row r="5" spans="3:18" ht="15" thickBot="1">
      <c r="C5" s="108"/>
      <c r="D5" s="108"/>
      <c r="E5" s="108"/>
      <c r="F5" s="108"/>
      <c r="G5" s="108"/>
      <c r="H5" s="108"/>
      <c r="I5" s="108"/>
      <c r="J5" s="108"/>
      <c r="K5" s="108"/>
      <c r="L5" s="108"/>
      <c r="M5" s="108"/>
      <c r="N5" s="108"/>
      <c r="O5" s="108"/>
      <c r="P5" s="108"/>
      <c r="Q5" s="108"/>
      <c r="R5" s="108"/>
    </row>
    <row r="6" spans="3:12" ht="15" thickBot="1">
      <c r="C6" s="34" t="s">
        <v>31</v>
      </c>
      <c r="D6" s="35" t="s">
        <v>32</v>
      </c>
      <c r="E6" s="35" t="s">
        <v>33</v>
      </c>
      <c r="F6" s="35" t="s">
        <v>34</v>
      </c>
      <c r="G6" s="35" t="s">
        <v>35</v>
      </c>
      <c r="H6" s="35" t="s">
        <v>36</v>
      </c>
      <c r="I6" s="35" t="s">
        <v>37</v>
      </c>
      <c r="J6" s="35" t="s">
        <v>38</v>
      </c>
      <c r="K6" s="49" t="s">
        <v>47</v>
      </c>
      <c r="L6" s="36" t="s">
        <v>26</v>
      </c>
    </row>
    <row r="7" spans="3:12" ht="15" thickBot="1">
      <c r="C7" s="31">
        <v>330226687.39</v>
      </c>
      <c r="D7" s="32">
        <v>309249945.22</v>
      </c>
      <c r="E7" s="32">
        <v>374707285.07</v>
      </c>
      <c r="F7" s="32">
        <v>343782072.11</v>
      </c>
      <c r="G7" s="32">
        <v>358296202.40000004</v>
      </c>
      <c r="H7" s="32">
        <v>403445959.24</v>
      </c>
      <c r="I7" s="32">
        <v>365653160.73</v>
      </c>
      <c r="J7" s="32">
        <v>391307833.87</v>
      </c>
      <c r="K7" s="50">
        <v>358296202.40000004</v>
      </c>
      <c r="L7" s="33">
        <f>SUM(C7:K7)</f>
        <v>3234965348.43</v>
      </c>
    </row>
    <row r="8" ht="15" thickBot="1"/>
    <row r="9" spans="3:13" ht="27" customHeight="1" thickBot="1">
      <c r="C9" s="45" t="s">
        <v>28</v>
      </c>
      <c r="D9" s="46" t="s">
        <v>45</v>
      </c>
      <c r="E9" s="47" t="s">
        <v>46</v>
      </c>
      <c r="F9" s="43"/>
      <c r="M9" s="43"/>
    </row>
    <row r="10" spans="3:13" ht="14.25">
      <c r="C10" s="41" t="s">
        <v>40</v>
      </c>
      <c r="D10" s="42">
        <f>SUM(C7:E7)</f>
        <v>1014183917.6800001</v>
      </c>
      <c r="E10" s="48">
        <f>+D10/$D$15</f>
        <v>0.25354597942</v>
      </c>
      <c r="F10" s="43"/>
      <c r="M10" s="51"/>
    </row>
    <row r="11" spans="3:6" ht="14.25">
      <c r="C11" s="37" t="s">
        <v>41</v>
      </c>
      <c r="D11" s="30">
        <f>SUM(F7:H7)</f>
        <v>1105524233.75</v>
      </c>
      <c r="E11" s="48">
        <f>+D11/$D$15</f>
        <v>0.2763810584375</v>
      </c>
      <c r="F11" s="43"/>
    </row>
    <row r="12" spans="3:6" ht="14.25">
      <c r="C12" s="37" t="s">
        <v>42</v>
      </c>
      <c r="D12" s="30">
        <f>SUM(I7:K7)</f>
        <v>1115257197</v>
      </c>
      <c r="E12" s="48">
        <f>+D12/$D$15</f>
        <v>0.27881429925</v>
      </c>
      <c r="F12" s="43"/>
    </row>
    <row r="13" spans="3:6" ht="15" thickBot="1">
      <c r="C13" s="38" t="s">
        <v>43</v>
      </c>
      <c r="D13" s="39">
        <v>0</v>
      </c>
      <c r="E13" s="40"/>
      <c r="F13" s="44"/>
    </row>
    <row r="15" spans="3:4" ht="14.25">
      <c r="C15" t="s">
        <v>44</v>
      </c>
      <c r="D15" s="27">
        <v>4000000000</v>
      </c>
    </row>
    <row r="17" spans="4:5" ht="14.25">
      <c r="D17" s="29">
        <f>+D15-L7</f>
        <v>765034651.5700002</v>
      </c>
      <c r="E17" s="52">
        <f>+D17/D15</f>
        <v>0.19125866289250004</v>
      </c>
    </row>
  </sheetData>
  <sheetProtection/>
  <mergeCells count="6">
    <mergeCell ref="C2:L2"/>
    <mergeCell ref="C3:L3"/>
    <mergeCell ref="M3:R3"/>
    <mergeCell ref="C5:L5"/>
    <mergeCell ref="M5:R5"/>
    <mergeCell ref="C4:L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CONTROL PRESUPUESTAL</cp:lastModifiedBy>
  <cp:lastPrinted>2017-03-07T14:57:01Z</cp:lastPrinted>
  <dcterms:created xsi:type="dcterms:W3CDTF">2015-08-20T16:35:16Z</dcterms:created>
  <dcterms:modified xsi:type="dcterms:W3CDTF">2018-07-26T00:55:04Z</dcterms:modified>
  <cp:category/>
  <cp:version/>
  <cp:contentType/>
  <cp:contentStatus/>
</cp:coreProperties>
</file>