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9816" tabRatio="739" firstSheet="1" activeTab="1"/>
  </bookViews>
  <sheets>
    <sheet name="Nomina 2015" sheetId="1" state="hidden" r:id="rId1"/>
    <sheet name="PLAN DE COMPRAS 2016" sheetId="2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<sst xmlns="http://schemas.openxmlformats.org/spreadsheetml/2006/main" count="173" uniqueCount="128">
  <si>
    <t>SUELDO BASICO</t>
  </si>
  <si>
    <t>IBC INFORMATIVO</t>
  </si>
  <si>
    <t>SUELDO BASICO AÑO</t>
  </si>
  <si>
    <t>CESANTIAS</t>
  </si>
  <si>
    <t>INTERESES CESANTIAS</t>
  </si>
  <si>
    <t>PRIMA DE SERVICIOS</t>
  </si>
  <si>
    <t>VACACIONES</t>
  </si>
  <si>
    <t>PENSION</t>
  </si>
  <si>
    <t>SALUD</t>
  </si>
  <si>
    <t>ARL</t>
  </si>
  <si>
    <t>CAJA</t>
  </si>
  <si>
    <t>SENA</t>
  </si>
  <si>
    <t>ICBF</t>
  </si>
  <si>
    <t>GASTOS DE PERSONAL</t>
  </si>
  <si>
    <t>PRESUPUESTADO AÑO 2016</t>
  </si>
  <si>
    <t>ASESOR DE RECAUDO ZONA 1</t>
  </si>
  <si>
    <t>ASESOR DE RECAUDO ZONA 2</t>
  </si>
  <si>
    <t>ASESOR DE RECAUDO ZONA 3</t>
  </si>
  <si>
    <t>ASESOR DE RECAUDO ZONA 4</t>
  </si>
  <si>
    <t>RECAUDO</t>
  </si>
  <si>
    <t>FUNCIONAMIENTO</t>
  </si>
  <si>
    <t>SISTEMATIZADORA CUOTA</t>
  </si>
  <si>
    <t>TOTALES RECAUDO</t>
  </si>
  <si>
    <t>TOTALES FUNCIONAMIENTO</t>
  </si>
  <si>
    <t>Fondo Nacional de Fomento de la Papa</t>
  </si>
  <si>
    <t>Dirección Fondo Nacional de Fomento de la Papa</t>
  </si>
  <si>
    <t>TOTAL</t>
  </si>
  <si>
    <t>PRESUPUESTO DE GASTOS DE PERSONAL FONDO NACIONAL DE FOMENTO DE LA PAPA</t>
  </si>
  <si>
    <t>TRIMESTRE</t>
  </si>
  <si>
    <t>FONDO NACIONAL DE FOMENTO DE LA PAPA</t>
  </si>
  <si>
    <t>COORDINADOR DE RECAUDO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</si>
  <si>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</si>
  <si>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</si>
  <si>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</si>
  <si>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</si>
  <si>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</si>
  <si>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</si>
  <si>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</si>
  <si>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</si>
  <si>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Ingresos Vigencia 2016</t>
  </si>
  <si>
    <t>TRIMESTRE I</t>
  </si>
  <si>
    <t>TRIMESTRE II</t>
  </si>
  <si>
    <t>TRIMESTRE III</t>
  </si>
  <si>
    <t>TRIMESTRE IV</t>
  </si>
  <si>
    <t>RECAUDO ESPERADO 0</t>
  </si>
  <si>
    <t>RECAUDO TRIMESTRAL</t>
  </si>
  <si>
    <t>PARTICIPACION PORCENTUAL</t>
  </si>
  <si>
    <t>SEPTIEMBRE *</t>
  </si>
  <si>
    <t>ITEM</t>
  </si>
  <si>
    <t>CANTIDAD</t>
  </si>
  <si>
    <t>Licencias y software</t>
  </si>
  <si>
    <t>Licencias</t>
  </si>
  <si>
    <t>JUSTIFICACIÓN</t>
  </si>
  <si>
    <t>VLR UNITARIO</t>
  </si>
  <si>
    <t>PC Fijos</t>
  </si>
  <si>
    <t>Escritorios y sillas</t>
  </si>
  <si>
    <t>UND MEDIDA</t>
  </si>
  <si>
    <t>Uniformes por año</t>
  </si>
  <si>
    <t>Bultos</t>
  </si>
  <si>
    <t>Computadores</t>
  </si>
  <si>
    <t>Seguros</t>
  </si>
  <si>
    <t>ÁREA</t>
  </si>
  <si>
    <t>Área de Funcionamiento</t>
  </si>
  <si>
    <t>Dotación de Ley</t>
  </si>
  <si>
    <t>Área de Recaudo</t>
  </si>
  <si>
    <t>Área de Sistemas de Información</t>
  </si>
  <si>
    <t>TOTAL PLAN DE COMPRAS</t>
  </si>
  <si>
    <t>RESPONSABLE</t>
  </si>
  <si>
    <t>Director FNFP</t>
  </si>
  <si>
    <t>Director de Proyectos</t>
  </si>
  <si>
    <t>Coordinador de Recaudo</t>
  </si>
  <si>
    <t>Profesional Sistemas de Informacion</t>
  </si>
  <si>
    <t>Teléfonos</t>
  </si>
  <si>
    <t>Archivador</t>
  </si>
  <si>
    <t>Repisa</t>
  </si>
  <si>
    <t>Telefono</t>
  </si>
  <si>
    <t>Se requiere la compra de un archivador adicional para la vigencia 2016.</t>
  </si>
  <si>
    <t>Se requiere la compra de una repisa adicional para la vigencia 2016.</t>
  </si>
  <si>
    <t>Se requiere la compra de un telefono adicional para la vigencia 2016, con el fin de contar con dos extensiones para el FNFP.</t>
  </si>
  <si>
    <t>Área de asistencia técnica</t>
  </si>
  <si>
    <t>Semillas</t>
  </si>
  <si>
    <t>Análisis de suelo</t>
  </si>
  <si>
    <t>Seguro</t>
  </si>
  <si>
    <t>Se requiere 5 ton de semillas con flete por agricultor de 2 ha, $100.000 tonelada, 80 agricultores</t>
  </si>
  <si>
    <t>Se requieren análisis de suelos para 80 agricultores</t>
  </si>
  <si>
    <t>Se requieren seguros para 80 agricultores por 1 ha cada uno.</t>
  </si>
  <si>
    <t>Chalecos</t>
  </si>
  <si>
    <t>Gorras</t>
  </si>
  <si>
    <t>Se requiere dotación de 20 chalecos para  16 extensionistas + la dotación para personal de supervisión en campo.</t>
  </si>
  <si>
    <t>Analisis</t>
  </si>
  <si>
    <t>Portátiles</t>
  </si>
  <si>
    <t>Se requieren 2 archivadores para recaudo por valor de $400.000 C/u</t>
  </si>
  <si>
    <t>Se requiere estantería para la ubicación del archivo de recaudo del FNFP, Fedepapa asigna la persona que hace la gestión documental y asigna el espacio donde se ubica el archivo.</t>
  </si>
  <si>
    <t>Se requieren 4 repisas para recaudo x valor de $150.000 C/U.</t>
  </si>
  <si>
    <t>Se requieren 2 computadores para puesto de trabajo Auxiliar recaudo y control presupuestal.</t>
  </si>
  <si>
    <t xml:space="preserve">Se requieren dos portátiles 1 para asesor de recaudo y 1 para oficina </t>
  </si>
  <si>
    <t>Se requieren tres teléfonos para funcionarios oficina del fondo</t>
  </si>
  <si>
    <t>Se requiere un equipo celular para control de recaudo oficina</t>
  </si>
  <si>
    <t xml:space="preserve">Se requieren licencias para cuatro equipos. </t>
  </si>
  <si>
    <t>Camisas</t>
  </si>
  <si>
    <t>3 camisas por asesor de recaudo al año</t>
  </si>
  <si>
    <t>1 chaleco por  funcionario del fondo</t>
  </si>
  <si>
    <t>1gorra por  funcionario del fondo</t>
  </si>
  <si>
    <t>1 maletín por asesor de recaudo al año</t>
  </si>
  <si>
    <t>Se requiere la compra de bases de datos de la cámara de comercio en las principales ciudades (Medellín, Santa Marta, Barranquilla; Cartagena, Cali)</t>
  </si>
  <si>
    <t xml:space="preserve">Se requiere 1 computador para  el sistematizador de información económica </t>
  </si>
  <si>
    <t>Se requiere licencias para el equipo del economista</t>
  </si>
  <si>
    <t>Se requiere un archivador para personal proyecto de información económica</t>
  </si>
  <si>
    <t>se requiere una repisa para personal proyecto de información económica</t>
  </si>
  <si>
    <t>Se requiere la compra de 1 teléfono para personal proyecto de información económica</t>
  </si>
  <si>
    <t>Se requiere un escritorio con su respectiva silla para una persona del proyecto de información económica</t>
  </si>
  <si>
    <t>VLR TOTAL 2016</t>
  </si>
  <si>
    <t>PLAN DE COMPRAS ANUAL VIGENCIA 2016</t>
  </si>
  <si>
    <t>Se requieren 2 escritorios y sillas para puesto de trabajo Auxiliar recaudo y control presupuestal.</t>
  </si>
  <si>
    <t>Archivadores</t>
  </si>
  <si>
    <t>Estanteria</t>
  </si>
  <si>
    <t>Repisas</t>
  </si>
  <si>
    <t>Portalites</t>
  </si>
  <si>
    <t>Telefonos</t>
  </si>
  <si>
    <t>Equipo celular</t>
  </si>
  <si>
    <t>Maletines</t>
  </si>
  <si>
    <t>Base de datos</t>
  </si>
  <si>
    <t>Compra base de datos</t>
  </si>
  <si>
    <t>Estantería Gestión Documental</t>
  </si>
  <si>
    <t>Compra Teléfonos</t>
  </si>
  <si>
    <t>Compra equipo celular</t>
  </si>
  <si>
    <t>Se requiere dotación para el Asistente de Gestión Documental, correspondiente a lo estipulado por la ley, 3 dotaciones de $200.000 al año.</t>
  </si>
  <si>
    <t>Se requiere dotación para el Asistente de Recaudo, correspondiente a lo estipulado por la ley, 3 dotaciones de $200.000 al año.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</si>
</sst>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-&quot;$&quot;* #,##0_-;\-&quot;$&quot;* #,##0_-;_-&quot;$&quot;* &quot;-&quot;??_-;_-@_-"/>
    <numFmt numFmtId="167" formatCode="[$$-240A]#,##0.00"/>
    <numFmt numFmtId="168" formatCode="#,##0\ _€"/>
    <numFmt numFmtId="169" formatCode="[$$-240A]#,##0"/>
    <numFmt numFmtId="170" formatCode="_-* #,##0\ _€_-;\-* #,##0\ _€_-;_-* &quot;-&quot;??\ _€_-;_-@_-"/>
    <numFmt numFmtId="171" formatCode="_([$$-240A]\ * #,##0.00_);_([$$-240A]\ * \(#,##0.00\);_([$$-240A]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wrapText="1"/>
    </xf>
    <xf numFmtId="3" fontId="2" fillId="33" borderId="16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 applyProtection="1">
      <alignment horizontal="left"/>
      <protection/>
    </xf>
    <xf numFmtId="3" fontId="2" fillId="0" borderId="21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40" fillId="0" borderId="0" xfId="0" applyNumberFormat="1" applyFont="1" applyAlignment="1">
      <alignment/>
    </xf>
    <xf numFmtId="0" fontId="3" fillId="0" borderId="0" xfId="65" applyFont="1" applyAlignment="1">
      <alignment/>
      <protection/>
    </xf>
    <xf numFmtId="164" fontId="0" fillId="0" borderId="0" xfId="58" applyFont="1" applyAlignment="1">
      <alignment/>
    </xf>
    <xf numFmtId="0" fontId="3" fillId="0" borderId="0" xfId="65" applyFont="1" applyAlignment="1">
      <alignment horizontal="center"/>
      <protection/>
    </xf>
    <xf numFmtId="166" fontId="0" fillId="0" borderId="0" xfId="0" applyNumberFormat="1" applyAlignment="1">
      <alignment/>
    </xf>
    <xf numFmtId="166" fontId="0" fillId="0" borderId="13" xfId="0" applyNumberFormat="1" applyBorder="1" applyAlignment="1">
      <alignment/>
    </xf>
    <xf numFmtId="166" fontId="0" fillId="0" borderId="22" xfId="58" applyNumberFormat="1" applyFont="1" applyBorder="1" applyAlignment="1">
      <alignment/>
    </xf>
    <xf numFmtId="166" fontId="0" fillId="0" borderId="23" xfId="58" applyNumberFormat="1" applyFont="1" applyBorder="1" applyAlignment="1">
      <alignment/>
    </xf>
    <xf numFmtId="166" fontId="0" fillId="0" borderId="24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6" fontId="0" fillId="0" borderId="2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9" fontId="0" fillId="0" borderId="30" xfId="72" applyFont="1" applyBorder="1" applyAlignment="1">
      <alignment/>
    </xf>
    <xf numFmtId="0" fontId="40" fillId="0" borderId="31" xfId="0" applyFont="1" applyBorder="1" applyAlignment="1">
      <alignment horizontal="center"/>
    </xf>
    <xf numFmtId="166" fontId="0" fillId="0" borderId="32" xfId="58" applyNumberFormat="1" applyFont="1" applyBorder="1" applyAlignment="1">
      <alignment/>
    </xf>
    <xf numFmtId="166" fontId="4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21" xfId="0" applyFont="1" applyFill="1" applyBorder="1" applyAlignment="1">
      <alignment horizontal="justify" vertical="center" wrapText="1"/>
    </xf>
    <xf numFmtId="168" fontId="41" fillId="0" borderId="13" xfId="0" applyNumberFormat="1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justify" vertical="center"/>
    </xf>
    <xf numFmtId="0" fontId="41" fillId="0" borderId="21" xfId="0" applyFont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3" fontId="41" fillId="34" borderId="13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166" fontId="41" fillId="0" borderId="13" xfId="58" applyNumberFormat="1" applyFont="1" applyFill="1" applyBorder="1" applyAlignment="1">
      <alignment horizontal="justify" vertical="center" wrapText="1"/>
    </xf>
    <xf numFmtId="3" fontId="41" fillId="34" borderId="13" xfId="0" applyNumberFormat="1" applyFont="1" applyFill="1" applyBorder="1" applyAlignment="1">
      <alignment horizontal="center" vertical="center" wrapText="1"/>
    </xf>
    <xf numFmtId="166" fontId="41" fillId="0" borderId="13" xfId="58" applyNumberFormat="1" applyFont="1" applyFill="1" applyBorder="1" applyAlignment="1">
      <alignment horizontal="left" vertical="center" wrapText="1"/>
    </xf>
    <xf numFmtId="168" fontId="4" fillId="34" borderId="13" xfId="70" applyNumberFormat="1" applyFont="1" applyFill="1" applyBorder="1" applyAlignment="1">
      <alignment horizontal="right" vertical="center"/>
      <protection/>
    </xf>
    <xf numFmtId="166" fontId="4" fillId="0" borderId="13" xfId="58" applyNumberFormat="1" applyFont="1" applyFill="1" applyBorder="1" applyAlignment="1">
      <alignment horizontal="right" vertical="center" wrapText="1"/>
    </xf>
    <xf numFmtId="168" fontId="41" fillId="0" borderId="13" xfId="58" applyNumberFormat="1" applyFont="1" applyFill="1" applyBorder="1" applyAlignment="1">
      <alignment horizontal="right" vertical="center" wrapText="1"/>
    </xf>
    <xf numFmtId="166" fontId="41" fillId="0" borderId="0" xfId="0" applyNumberFormat="1" applyFont="1" applyAlignment="1">
      <alignment/>
    </xf>
    <xf numFmtId="43" fontId="41" fillId="0" borderId="0" xfId="50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9" fontId="41" fillId="0" borderId="0" xfId="72" applyFont="1" applyAlignment="1">
      <alignment vertical="center"/>
    </xf>
    <xf numFmtId="0" fontId="41" fillId="0" borderId="13" xfId="0" applyFont="1" applyFill="1" applyBorder="1" applyAlignment="1">
      <alignment vertical="center" wrapText="1"/>
    </xf>
    <xf numFmtId="166" fontId="41" fillId="0" borderId="13" xfId="58" applyNumberFormat="1" applyFont="1" applyFill="1" applyBorder="1" applyAlignment="1">
      <alignment horizontal="right" vertical="center" wrapText="1"/>
    </xf>
    <xf numFmtId="0" fontId="43" fillId="34" borderId="13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center" vertical="center"/>
    </xf>
    <xf numFmtId="49" fontId="41" fillId="0" borderId="21" xfId="0" applyNumberFormat="1" applyFont="1" applyFill="1" applyBorder="1" applyAlignment="1">
      <alignment horizontal="justify" vertical="center"/>
    </xf>
    <xf numFmtId="49" fontId="41" fillId="34" borderId="21" xfId="58" applyNumberFormat="1" applyFont="1" applyFill="1" applyBorder="1" applyAlignment="1">
      <alignment horizontal="left" vertical="center" wrapText="1"/>
    </xf>
    <xf numFmtId="0" fontId="43" fillId="0" borderId="13" xfId="0" applyFont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166" fontId="41" fillId="0" borderId="21" xfId="58" applyNumberFormat="1" applyFont="1" applyFill="1" applyBorder="1" applyAlignment="1">
      <alignment horizontal="justify" vertical="center"/>
    </xf>
    <xf numFmtId="0" fontId="41" fillId="0" borderId="13" xfId="0" applyFont="1" applyFill="1" applyBorder="1" applyAlignment="1">
      <alignment horizontal="center" vertical="center"/>
    </xf>
    <xf numFmtId="166" fontId="44" fillId="35" borderId="11" xfId="0" applyNumberFormat="1" applyFont="1" applyFill="1" applyBorder="1" applyAlignment="1">
      <alignment vertical="center"/>
    </xf>
    <xf numFmtId="0" fontId="44" fillId="35" borderId="19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0" xfId="65" applyFont="1" applyAlignment="1">
      <alignment horizontal="center"/>
      <protection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vertical="center" wrapText="1"/>
    </xf>
    <xf numFmtId="166" fontId="41" fillId="0" borderId="34" xfId="58" applyNumberFormat="1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center" vertical="center" wrapText="1"/>
    </xf>
    <xf numFmtId="166" fontId="41" fillId="0" borderId="34" xfId="58" applyNumberFormat="1" applyFont="1" applyFill="1" applyBorder="1" applyAlignment="1">
      <alignment horizontal="right" vertical="center" wrapText="1"/>
    </xf>
    <xf numFmtId="0" fontId="41" fillId="0" borderId="35" xfId="0" applyFont="1" applyFill="1" applyBorder="1" applyAlignment="1">
      <alignment horizontal="justify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166" fontId="41" fillId="0" borderId="26" xfId="58" applyNumberFormat="1" applyFont="1" applyFill="1" applyBorder="1" applyAlignment="1">
      <alignment horizontal="justify" vertical="center" wrapText="1"/>
    </xf>
    <xf numFmtId="168" fontId="41" fillId="0" borderId="26" xfId="0" applyNumberFormat="1" applyFont="1" applyFill="1" applyBorder="1" applyAlignment="1">
      <alignment horizontal="center" vertical="center" wrapText="1"/>
    </xf>
    <xf numFmtId="166" fontId="41" fillId="0" borderId="26" xfId="58" applyNumberFormat="1" applyFont="1" applyFill="1" applyBorder="1" applyAlignment="1">
      <alignment horizontal="right" vertical="center" wrapText="1"/>
    </xf>
    <xf numFmtId="0" fontId="41" fillId="0" borderId="27" xfId="0" applyFont="1" applyFill="1" applyBorder="1" applyAlignment="1">
      <alignment horizontal="justify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166" fontId="44" fillId="35" borderId="16" xfId="58" applyNumberFormat="1" applyFont="1" applyFill="1" applyBorder="1" applyAlignment="1">
      <alignment horizontal="center" vertical="center" wrapText="1"/>
    </xf>
    <xf numFmtId="166" fontId="44" fillId="35" borderId="36" xfId="58" applyNumberFormat="1" applyFont="1" applyFill="1" applyBorder="1" applyAlignment="1">
      <alignment horizontal="center" vertical="center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3 2" xfId="52"/>
    <cellStyle name="Millares 4" xfId="53"/>
    <cellStyle name="Millares 4 2" xfId="54"/>
    <cellStyle name="Millares 5" xfId="55"/>
    <cellStyle name="Millares 5 2" xfId="56"/>
    <cellStyle name="Millares 6" xfId="57"/>
    <cellStyle name="Currency" xfId="58"/>
    <cellStyle name="Currency [0]" xfId="59"/>
    <cellStyle name="Moneda 2" xfId="60"/>
    <cellStyle name="Moneda 2 2" xfId="61"/>
    <cellStyle name="Moneda 3" xfId="62"/>
    <cellStyle name="Moneda 3 2" xfId="63"/>
    <cellStyle name="Neutral" xfId="64"/>
    <cellStyle name="Normal 2" xfId="65"/>
    <cellStyle name="Normal 3" xfId="66"/>
    <cellStyle name="Normal 3 2" xfId="67"/>
    <cellStyle name="Normal 4" xfId="68"/>
    <cellStyle name="Normal 4 2" xfId="69"/>
    <cellStyle name="Normal 5" xfId="70"/>
    <cellStyle name="Notas" xfId="71"/>
    <cellStyle name="Percent" xfId="72"/>
    <cellStyle name="Porcentaje 2" xfId="73"/>
    <cellStyle name="Porcentaje 2 2" xfId="74"/>
    <cellStyle name="Porcentaje 3" xfId="75"/>
    <cellStyle name="Porcentaje 3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9.28125" style="0" bestFit="1" customWidth="1"/>
    <col min="2" max="2" width="16.421875" style="0" bestFit="1" customWidth="1"/>
    <col min="3" max="3" width="10.140625" style="0" bestFit="1" customWidth="1"/>
    <col min="4" max="4" width="14.00390625" style="0" bestFit="1" customWidth="1"/>
    <col min="5" max="5" width="12.7109375" style="0" bestFit="1" customWidth="1"/>
    <col min="6" max="7" width="11.57421875" style="0" bestFit="1" customWidth="1"/>
    <col min="8" max="8" width="11.140625" style="0" bestFit="1" customWidth="1"/>
    <col min="9" max="9" width="13.140625" style="0" bestFit="1" customWidth="1"/>
    <col min="10" max="11" width="10.140625" style="0" bestFit="1" customWidth="1"/>
    <col min="12" max="15" width="9.140625" style="0" bestFit="1" customWidth="1"/>
    <col min="16" max="16" width="11.8515625" style="0" bestFit="1" customWidth="1"/>
    <col min="252" max="252" width="69.00390625" style="0" bestFit="1" customWidth="1"/>
    <col min="253" max="253" width="26.140625" style="0" bestFit="1" customWidth="1"/>
    <col min="254" max="254" width="15.8515625" style="0" bestFit="1" customWidth="1"/>
  </cols>
  <sheetData>
    <row r="3" spans="1:16" ht="14.2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 thickBot="1">
      <c r="A4" s="85" t="s">
        <v>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5" thickBot="1">
      <c r="A5" s="2"/>
      <c r="B5" s="11">
        <v>2015</v>
      </c>
      <c r="C5" s="11">
        <v>2016</v>
      </c>
      <c r="D5" s="12">
        <v>2016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"/>
    </row>
    <row r="6" spans="1:16" ht="27" thickBot="1">
      <c r="A6" s="10" t="s">
        <v>19</v>
      </c>
      <c r="B6" s="13" t="s">
        <v>0</v>
      </c>
      <c r="C6" s="13" t="s">
        <v>0</v>
      </c>
      <c r="D6" s="14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6" t="s">
        <v>13</v>
      </c>
    </row>
    <row r="7" spans="1:16" ht="14.25">
      <c r="A7" s="21" t="s">
        <v>30</v>
      </c>
      <c r="B7" s="6">
        <v>2900000</v>
      </c>
      <c r="C7" s="6" t="e">
        <f>+B7*(1+#REF!)</f>
        <v>#REF!</v>
      </c>
      <c r="D7" s="7" t="e">
        <f>SUM(C7:C7)</f>
        <v>#REF!</v>
      </c>
      <c r="E7" s="7" t="e">
        <f>+((C7/#REF!)*#REF!)</f>
        <v>#REF!</v>
      </c>
      <c r="F7" s="7" t="e">
        <f>+((D7*#REF!)/#REF!)</f>
        <v>#REF!</v>
      </c>
      <c r="G7" s="7" t="e">
        <f>ROUNDUP(+(F7*#REF!*#REF!)/#REF!,-2)</f>
        <v>#REF!</v>
      </c>
      <c r="H7" s="7" t="e">
        <f>+F7</f>
        <v>#REF!</v>
      </c>
      <c r="I7" s="7" t="e">
        <f>+(C7*#REF!)/720</f>
        <v>#REF!</v>
      </c>
      <c r="J7" s="7" t="e">
        <f>ROUNDUP((+$E7)*#REF!,-3)</f>
        <v>#REF!</v>
      </c>
      <c r="K7" s="7" t="e">
        <f>ROUNDUP((+$E7)*8.5%,-3)</f>
        <v>#REF!</v>
      </c>
      <c r="L7" s="7" t="e">
        <f>ROUNDUP((+$E7)*#REF!,-3)</f>
        <v>#REF!</v>
      </c>
      <c r="M7" s="7" t="e">
        <f>ROUNDUP((+$E7)*#REF!,-3)</f>
        <v>#REF!</v>
      </c>
      <c r="N7" s="7" t="e">
        <f>ROUNDUP((+$E7)*#REF!,-3)</f>
        <v>#REF!</v>
      </c>
      <c r="O7" s="7" t="e">
        <f>ROUNDUP((+$E7)*#REF!,-3)</f>
        <v>#REF!</v>
      </c>
      <c r="P7" s="22" t="e">
        <f>SUM(E7:O7)</f>
        <v>#REF!</v>
      </c>
    </row>
    <row r="8" spans="1:16" ht="14.25">
      <c r="A8" s="23" t="s">
        <v>15</v>
      </c>
      <c r="B8" s="6">
        <v>1700000</v>
      </c>
      <c r="C8" s="6" t="e">
        <f>+B8*(1+#REF!)</f>
        <v>#REF!</v>
      </c>
      <c r="D8" s="7" t="e">
        <f>SUM(C8:C8)</f>
        <v>#REF!</v>
      </c>
      <c r="E8" s="7" t="e">
        <f>+((C8/#REF!)*#REF!)</f>
        <v>#REF!</v>
      </c>
      <c r="F8" s="7" t="e">
        <f>+((D8*#REF!)/#REF!)</f>
        <v>#REF!</v>
      </c>
      <c r="G8" s="7" t="e">
        <f>ROUNDUP(+(F8*#REF!*#REF!)/#REF!,-2)</f>
        <v>#REF!</v>
      </c>
      <c r="H8" s="7" t="e">
        <f>+F8</f>
        <v>#REF!</v>
      </c>
      <c r="I8" s="7" t="e">
        <f>+(C8*#REF!)/720</f>
        <v>#REF!</v>
      </c>
      <c r="J8" s="7" t="e">
        <f>ROUNDUP((+$E8)*#REF!,-3)</f>
        <v>#REF!</v>
      </c>
      <c r="K8" s="7" t="e">
        <f>ROUNDUP((+$E8)*8.5%,-3)</f>
        <v>#REF!</v>
      </c>
      <c r="L8" s="7" t="e">
        <f>ROUNDUP((+$E8)*#REF!,-3)</f>
        <v>#REF!</v>
      </c>
      <c r="M8" s="7" t="e">
        <f>ROUNDUP((+$E8)*#REF!,-3)</f>
        <v>#REF!</v>
      </c>
      <c r="N8" s="7" t="e">
        <f>ROUNDUP((+$E8)*#REF!,-3)</f>
        <v>#REF!</v>
      </c>
      <c r="O8" s="7" t="e">
        <f>ROUNDUP((+$E8)*#REF!,-3)</f>
        <v>#REF!</v>
      </c>
      <c r="P8" s="22" t="e">
        <f>SUM(E8:O8)</f>
        <v>#REF!</v>
      </c>
    </row>
    <row r="9" spans="1:16" ht="14.25">
      <c r="A9" s="23" t="s">
        <v>16</v>
      </c>
      <c r="B9" s="6">
        <v>1700000</v>
      </c>
      <c r="C9" s="6" t="e">
        <f>+B9*(1+#REF!)</f>
        <v>#REF!</v>
      </c>
      <c r="D9" s="7" t="e">
        <f>SUM(C9:C9)</f>
        <v>#REF!</v>
      </c>
      <c r="E9" s="7" t="e">
        <f>+((C9/#REF!)*#REF!)</f>
        <v>#REF!</v>
      </c>
      <c r="F9" s="7" t="e">
        <f>+((D9*#REF!)/#REF!)</f>
        <v>#REF!</v>
      </c>
      <c r="G9" s="7" t="e">
        <f>ROUNDUP(+(F9*#REF!*#REF!)/#REF!,-2)</f>
        <v>#REF!</v>
      </c>
      <c r="H9" s="7" t="e">
        <f>+F9</f>
        <v>#REF!</v>
      </c>
      <c r="I9" s="7" t="e">
        <f>+(C9*#REF!)/720</f>
        <v>#REF!</v>
      </c>
      <c r="J9" s="7" t="e">
        <f>ROUNDUP((+$E9)*#REF!,-3)</f>
        <v>#REF!</v>
      </c>
      <c r="K9" s="7" t="e">
        <f>ROUNDUP((+$E9)*8.5%,-3)</f>
        <v>#REF!</v>
      </c>
      <c r="L9" s="7" t="e">
        <f>ROUNDUP((+$E9)*#REF!,-3)</f>
        <v>#REF!</v>
      </c>
      <c r="M9" s="7" t="e">
        <f>ROUNDUP((+$E9)*#REF!,-3)</f>
        <v>#REF!</v>
      </c>
      <c r="N9" s="7" t="e">
        <f>ROUNDUP((+$E9)*#REF!,-3)</f>
        <v>#REF!</v>
      </c>
      <c r="O9" s="7" t="e">
        <f>ROUNDUP((+$E9)*#REF!,-3)</f>
        <v>#REF!</v>
      </c>
      <c r="P9" s="22" t="e">
        <f>SUM(E9:O9)</f>
        <v>#REF!</v>
      </c>
    </row>
    <row r="10" spans="1:16" ht="14.25">
      <c r="A10" s="23" t="s">
        <v>17</v>
      </c>
      <c r="B10" s="6">
        <v>1700000</v>
      </c>
      <c r="C10" s="6" t="e">
        <f>+B10*(1+#REF!)</f>
        <v>#REF!</v>
      </c>
      <c r="D10" s="7" t="e">
        <f>SUM(C10:C10)</f>
        <v>#REF!</v>
      </c>
      <c r="E10" s="7" t="e">
        <f>+((C10/#REF!)*#REF!)</f>
        <v>#REF!</v>
      </c>
      <c r="F10" s="7" t="e">
        <f>+((D10*#REF!)/#REF!)</f>
        <v>#REF!</v>
      </c>
      <c r="G10" s="7" t="e">
        <f>ROUNDUP(+(F10*#REF!*#REF!)/#REF!,-2)</f>
        <v>#REF!</v>
      </c>
      <c r="H10" s="7" t="e">
        <f>+F10</f>
        <v>#REF!</v>
      </c>
      <c r="I10" s="7" t="e">
        <f>+(C10*#REF!)/720</f>
        <v>#REF!</v>
      </c>
      <c r="J10" s="7" t="e">
        <f>ROUNDUP((+$E10)*#REF!,-3)</f>
        <v>#REF!</v>
      </c>
      <c r="K10" s="7" t="e">
        <f>ROUNDUP((+$E10)*8.5%,-3)</f>
        <v>#REF!</v>
      </c>
      <c r="L10" s="7" t="e">
        <f>ROUNDUP((+$E10)*#REF!,-3)</f>
        <v>#REF!</v>
      </c>
      <c r="M10" s="7" t="e">
        <f>ROUNDUP((+$E10)*#REF!,-3)</f>
        <v>#REF!</v>
      </c>
      <c r="N10" s="7" t="e">
        <f>ROUNDUP((+$E10)*#REF!,-3)</f>
        <v>#REF!</v>
      </c>
      <c r="O10" s="7" t="e">
        <f>ROUNDUP((+$E10)*#REF!,-3)</f>
        <v>#REF!</v>
      </c>
      <c r="P10" s="22" t="e">
        <f>SUM(E10:O10)</f>
        <v>#REF!</v>
      </c>
    </row>
    <row r="11" spans="1:16" ht="15" thickBot="1">
      <c r="A11" s="23" t="s">
        <v>18</v>
      </c>
      <c r="B11" s="6">
        <v>1700000</v>
      </c>
      <c r="C11" s="6" t="e">
        <f>+B11*(1+#REF!)</f>
        <v>#REF!</v>
      </c>
      <c r="D11" s="7" t="e">
        <f>SUM(C11:C11)</f>
        <v>#REF!</v>
      </c>
      <c r="E11" s="7" t="e">
        <f>+((C11/#REF!)*#REF!)</f>
        <v>#REF!</v>
      </c>
      <c r="F11" s="7" t="e">
        <f>+((D11*#REF!)/#REF!)</f>
        <v>#REF!</v>
      </c>
      <c r="G11" s="7" t="e">
        <f>ROUNDUP(+(F11*#REF!*#REF!)/#REF!,-2)</f>
        <v>#REF!</v>
      </c>
      <c r="H11" s="7" t="e">
        <f>+F11</f>
        <v>#REF!</v>
      </c>
      <c r="I11" s="7" t="e">
        <f>+(C11*#REF!)/720</f>
        <v>#REF!</v>
      </c>
      <c r="J11" s="7" t="e">
        <f>ROUNDUP((+$E11)*#REF!,-3)</f>
        <v>#REF!</v>
      </c>
      <c r="K11" s="7" t="e">
        <f>ROUNDUP((+$E11)*8.5%,-3)</f>
        <v>#REF!</v>
      </c>
      <c r="L11" s="7" t="e">
        <f>ROUNDUP((+$E11)*#REF!,-3)</f>
        <v>#REF!</v>
      </c>
      <c r="M11" s="7" t="e">
        <f>ROUNDUP((+$E11)*#REF!,-3)</f>
        <v>#REF!</v>
      </c>
      <c r="N11" s="7" t="e">
        <f>ROUNDUP((+$E11)*#REF!,-3)</f>
        <v>#REF!</v>
      </c>
      <c r="O11" s="7" t="e">
        <f>ROUNDUP((+$E11)*#REF!,-3)</f>
        <v>#REF!</v>
      </c>
      <c r="P11" s="22" t="e">
        <f>SUM(E11:O11)</f>
        <v>#REF!</v>
      </c>
    </row>
    <row r="12" spans="1:17" ht="15" thickBot="1">
      <c r="A12" s="9" t="s">
        <v>22</v>
      </c>
      <c r="B12" s="8">
        <f>SUM(B7:B11)</f>
        <v>9700000</v>
      </c>
      <c r="C12" s="8" t="e">
        <f>SUM(C7:C11)</f>
        <v>#REF!</v>
      </c>
      <c r="D12" s="8" t="e">
        <f>SUM(D7:D11)</f>
        <v>#REF!</v>
      </c>
      <c r="E12" s="8" t="e">
        <f>SUM(E7:E11)</f>
        <v>#REF!</v>
      </c>
      <c r="F12" s="8" t="e">
        <f>SUM(F7:F11)</f>
        <v>#REF!</v>
      </c>
      <c r="G12" s="8" t="e">
        <f aca="true" t="shared" si="0" ref="G12:O12">SUM(G7:G11)</f>
        <v>#REF!</v>
      </c>
      <c r="H12" s="8" t="e">
        <f t="shared" si="0"/>
        <v>#REF!</v>
      </c>
      <c r="I12" s="8" t="e">
        <f t="shared" si="0"/>
        <v>#REF!</v>
      </c>
      <c r="J12" s="8" t="e">
        <f t="shared" si="0"/>
        <v>#REF!</v>
      </c>
      <c r="K12" s="8" t="e">
        <f t="shared" si="0"/>
        <v>#REF!</v>
      </c>
      <c r="L12" s="8" t="e">
        <f t="shared" si="0"/>
        <v>#REF!</v>
      </c>
      <c r="M12" s="8" t="e">
        <f t="shared" si="0"/>
        <v>#REF!</v>
      </c>
      <c r="N12" s="8" t="e">
        <f t="shared" si="0"/>
        <v>#REF!</v>
      </c>
      <c r="O12" s="8" t="e">
        <f t="shared" si="0"/>
        <v>#REF!</v>
      </c>
      <c r="P12" s="24" t="e">
        <f>SUM(P7:P11)</f>
        <v>#REF!</v>
      </c>
      <c r="Q12" s="20"/>
    </row>
    <row r="14" ht="15" thickBot="1"/>
    <row r="15" spans="1:16" ht="15" thickBot="1">
      <c r="A15" s="2"/>
      <c r="B15" s="11">
        <v>2015</v>
      </c>
      <c r="C15" s="3">
        <v>2016</v>
      </c>
      <c r="D15" s="4">
        <v>2016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/>
    </row>
    <row r="16" spans="1:16" ht="27" thickBot="1">
      <c r="A16" s="10" t="s">
        <v>20</v>
      </c>
      <c r="B16" s="13" t="s">
        <v>0</v>
      </c>
      <c r="C16" s="17" t="s">
        <v>0</v>
      </c>
      <c r="D16" s="17" t="s">
        <v>1</v>
      </c>
      <c r="E16" s="18" t="s">
        <v>2</v>
      </c>
      <c r="F16" s="18" t="s">
        <v>3</v>
      </c>
      <c r="G16" s="18" t="s">
        <v>4</v>
      </c>
      <c r="H16" s="18" t="s">
        <v>5</v>
      </c>
      <c r="I16" s="18" t="s">
        <v>6</v>
      </c>
      <c r="J16" s="19" t="s">
        <v>7</v>
      </c>
      <c r="K16" s="19" t="s">
        <v>8</v>
      </c>
      <c r="L16" s="19" t="s">
        <v>9</v>
      </c>
      <c r="M16" s="19" t="s">
        <v>10</v>
      </c>
      <c r="N16" s="19" t="s">
        <v>11</v>
      </c>
      <c r="O16" s="19" t="s">
        <v>12</v>
      </c>
      <c r="P16" s="19" t="s">
        <v>13</v>
      </c>
    </row>
    <row r="17" spans="1:16" ht="15" thickBot="1">
      <c r="A17" s="23" t="s">
        <v>21</v>
      </c>
      <c r="B17" s="6">
        <v>1600000</v>
      </c>
      <c r="C17" s="6" t="e">
        <f>+B17*(1+#REF!)</f>
        <v>#REF!</v>
      </c>
      <c r="D17" s="7" t="e">
        <f>SUM(C17:C17)</f>
        <v>#REF!</v>
      </c>
      <c r="E17" s="7" t="e">
        <f>+((C17/#REF!)*#REF!)</f>
        <v>#REF!</v>
      </c>
      <c r="F17" s="7" t="e">
        <f>+((D17*#REF!)/#REF!)</f>
        <v>#REF!</v>
      </c>
      <c r="G17" s="7" t="e">
        <f>ROUNDUP(+(F17*#REF!*#REF!)/#REF!,-2)</f>
        <v>#REF!</v>
      </c>
      <c r="H17" s="7" t="e">
        <f>+F17</f>
        <v>#REF!</v>
      </c>
      <c r="I17" s="7" t="e">
        <f>+(C17*#REF!)/720</f>
        <v>#REF!</v>
      </c>
      <c r="J17" s="7" t="e">
        <f>ROUNDUP((+$E17)*#REF!,-3)</f>
        <v>#REF!</v>
      </c>
      <c r="K17" s="7" t="e">
        <f>ROUNDUP((+$E17)*8.5%,-3)</f>
        <v>#REF!</v>
      </c>
      <c r="L17" s="7" t="e">
        <f>ROUNDUP((+$E17)*#REF!,-3)</f>
        <v>#REF!</v>
      </c>
      <c r="M17" s="7" t="e">
        <f>ROUNDUP((+$E17)*#REF!,-3)</f>
        <v>#REF!</v>
      </c>
      <c r="N17" s="7" t="e">
        <f>ROUNDUP((+$E17)*#REF!,-3)</f>
        <v>#REF!</v>
      </c>
      <c r="O17" s="7" t="e">
        <f>ROUNDUP((+$E17)*#REF!,-3)</f>
        <v>#REF!</v>
      </c>
      <c r="P17" s="22" t="e">
        <f>SUM(E17:O17)</f>
        <v>#REF!</v>
      </c>
    </row>
    <row r="18" spans="1:16" ht="15" thickBot="1">
      <c r="A18" s="9" t="s">
        <v>23</v>
      </c>
      <c r="B18" s="8">
        <f>SUM(B17)</f>
        <v>1600000</v>
      </c>
      <c r="C18" s="8" t="e">
        <f aca="true" t="shared" si="1" ref="C18:O18">SUM(C17)</f>
        <v>#REF!</v>
      </c>
      <c r="D18" s="8" t="e">
        <f t="shared" si="1"/>
        <v>#REF!</v>
      </c>
      <c r="E18" s="8" t="e">
        <f t="shared" si="1"/>
        <v>#REF!</v>
      </c>
      <c r="F18" s="8" t="e">
        <f t="shared" si="1"/>
        <v>#REF!</v>
      </c>
      <c r="G18" s="8" t="e">
        <f t="shared" si="1"/>
        <v>#REF!</v>
      </c>
      <c r="H18" s="8" t="e">
        <f t="shared" si="1"/>
        <v>#REF!</v>
      </c>
      <c r="I18" s="8" t="e">
        <f t="shared" si="1"/>
        <v>#REF!</v>
      </c>
      <c r="J18" s="8" t="e">
        <f t="shared" si="1"/>
        <v>#REF!</v>
      </c>
      <c r="K18" s="8" t="e">
        <f t="shared" si="1"/>
        <v>#REF!</v>
      </c>
      <c r="L18" s="8" t="e">
        <f t="shared" si="1"/>
        <v>#REF!</v>
      </c>
      <c r="M18" s="8" t="e">
        <f t="shared" si="1"/>
        <v>#REF!</v>
      </c>
      <c r="N18" s="8" t="e">
        <f t="shared" si="1"/>
        <v>#REF!</v>
      </c>
      <c r="O18" s="8" t="e">
        <f t="shared" si="1"/>
        <v>#REF!</v>
      </c>
      <c r="P18" s="24" t="e">
        <f>SUM(P17)</f>
        <v>#REF!</v>
      </c>
    </row>
    <row r="19" ht="15" thickBot="1"/>
    <row r="20" spans="1:16" ht="15" thickBot="1">
      <c r="A20" s="9" t="s">
        <v>23</v>
      </c>
      <c r="B20" s="8">
        <f>+B12+B18</f>
        <v>11300000</v>
      </c>
      <c r="C20" s="8" t="e">
        <f aca="true" t="shared" si="2" ref="C20:P20">+C12+C18</f>
        <v>#REF!</v>
      </c>
      <c r="D20" s="8" t="e">
        <f t="shared" si="2"/>
        <v>#REF!</v>
      </c>
      <c r="E20" s="8" t="e">
        <f t="shared" si="2"/>
        <v>#REF!</v>
      </c>
      <c r="F20" s="8" t="e">
        <f t="shared" si="2"/>
        <v>#REF!</v>
      </c>
      <c r="G20" s="8" t="e">
        <f t="shared" si="2"/>
        <v>#REF!</v>
      </c>
      <c r="H20" s="8" t="e">
        <f t="shared" si="2"/>
        <v>#REF!</v>
      </c>
      <c r="I20" s="8" t="e">
        <f t="shared" si="2"/>
        <v>#REF!</v>
      </c>
      <c r="J20" s="8" t="e">
        <f t="shared" si="2"/>
        <v>#REF!</v>
      </c>
      <c r="K20" s="8" t="e">
        <f t="shared" si="2"/>
        <v>#REF!</v>
      </c>
      <c r="L20" s="8" t="e">
        <f t="shared" si="2"/>
        <v>#REF!</v>
      </c>
      <c r="M20" s="8" t="e">
        <f t="shared" si="2"/>
        <v>#REF!</v>
      </c>
      <c r="N20" s="8" t="e">
        <f t="shared" si="2"/>
        <v>#REF!</v>
      </c>
      <c r="O20" s="8" t="e">
        <f t="shared" si="2"/>
        <v>#REF!</v>
      </c>
      <c r="P20" s="24" t="e">
        <f t="shared" si="2"/>
        <v>#REF!</v>
      </c>
    </row>
    <row r="22" ht="14.25">
      <c r="P22" s="25"/>
    </row>
  </sheetData>
  <sheetProtection/>
  <mergeCells count="2">
    <mergeCell ref="A3:P3"/>
    <mergeCell ref="A4:P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38"/>
  <sheetViews>
    <sheetView tabSelected="1" zoomScale="70" zoomScaleNormal="70" zoomScalePageLayoutView="0" workbookViewId="0" topLeftCell="A1">
      <selection activeCell="A2" sqref="A2:H2"/>
    </sheetView>
  </sheetViews>
  <sheetFormatPr defaultColWidth="11.421875" defaultRowHeight="15"/>
  <cols>
    <col min="1" max="2" width="31.00390625" style="53" customWidth="1"/>
    <col min="3" max="3" width="33.421875" style="53" bestFit="1" customWidth="1"/>
    <col min="4" max="4" width="16.421875" style="53" bestFit="1" customWidth="1"/>
    <col min="5" max="5" width="15.7109375" style="53" customWidth="1"/>
    <col min="6" max="6" width="18.00390625" style="53" customWidth="1"/>
    <col min="7" max="7" width="20.28125" style="53" bestFit="1" customWidth="1"/>
    <col min="8" max="8" width="99.421875" style="53" customWidth="1"/>
    <col min="9" max="9" width="11.57421875" style="53" customWidth="1"/>
    <col min="10" max="10" width="16.57421875" style="53" bestFit="1" customWidth="1"/>
    <col min="11" max="11" width="11.57421875" style="53" customWidth="1"/>
    <col min="12" max="12" width="9.7109375" style="53" bestFit="1" customWidth="1"/>
    <col min="13" max="13" width="16.28125" style="53" bestFit="1" customWidth="1"/>
    <col min="14" max="16384" width="11.57421875" style="53" customWidth="1"/>
  </cols>
  <sheetData>
    <row r="1" spans="1:8" ht="18" customHeight="1">
      <c r="A1" s="86" t="s">
        <v>29</v>
      </c>
      <c r="B1" s="86"/>
      <c r="C1" s="86"/>
      <c r="D1" s="86"/>
      <c r="E1" s="86"/>
      <c r="F1" s="86"/>
      <c r="G1" s="86"/>
      <c r="H1" s="86"/>
    </row>
    <row r="2" spans="1:8" ht="18" customHeight="1">
      <c r="A2" s="86" t="s">
        <v>112</v>
      </c>
      <c r="B2" s="86"/>
      <c r="C2" s="86"/>
      <c r="D2" s="86"/>
      <c r="E2" s="86"/>
      <c r="F2" s="86"/>
      <c r="G2" s="86"/>
      <c r="H2" s="86"/>
    </row>
    <row r="3" spans="1:8" ht="15.75" customHeight="1" thickBot="1">
      <c r="A3" s="69"/>
      <c r="B3" s="69"/>
      <c r="C3" s="69"/>
      <c r="D3" s="69"/>
      <c r="E3" s="69"/>
      <c r="F3" s="69"/>
      <c r="G3" s="69"/>
      <c r="H3" s="69"/>
    </row>
    <row r="4" spans="1:8" s="70" customFormat="1" ht="35.25" thickBot="1">
      <c r="A4" s="108" t="s">
        <v>61</v>
      </c>
      <c r="B4" s="109" t="s">
        <v>67</v>
      </c>
      <c r="C4" s="109" t="s">
        <v>48</v>
      </c>
      <c r="D4" s="110" t="s">
        <v>53</v>
      </c>
      <c r="E4" s="109" t="s">
        <v>49</v>
      </c>
      <c r="F4" s="109" t="s">
        <v>56</v>
      </c>
      <c r="G4" s="110" t="s">
        <v>111</v>
      </c>
      <c r="H4" s="111" t="s">
        <v>52</v>
      </c>
    </row>
    <row r="5" spans="1:10" s="71" customFormat="1" ht="30">
      <c r="A5" s="94" t="s">
        <v>62</v>
      </c>
      <c r="B5" s="95" t="s">
        <v>68</v>
      </c>
      <c r="C5" s="96" t="s">
        <v>63</v>
      </c>
      <c r="D5" s="97">
        <f>+G5/E5</f>
        <v>200000</v>
      </c>
      <c r="E5" s="98">
        <v>3</v>
      </c>
      <c r="F5" s="98" t="s">
        <v>57</v>
      </c>
      <c r="G5" s="99">
        <v>600000</v>
      </c>
      <c r="H5" s="100" t="s">
        <v>126</v>
      </c>
      <c r="J5" s="72"/>
    </row>
    <row r="6" spans="1:10" s="71" customFormat="1" ht="15">
      <c r="A6" s="87"/>
      <c r="B6" s="90"/>
      <c r="C6" s="73" t="s">
        <v>114</v>
      </c>
      <c r="D6" s="64">
        <v>400000</v>
      </c>
      <c r="E6" s="61">
        <v>1</v>
      </c>
      <c r="F6" s="61" t="s">
        <v>73</v>
      </c>
      <c r="G6" s="74">
        <f>+D6*E6</f>
        <v>400000</v>
      </c>
      <c r="H6" s="54" t="s">
        <v>76</v>
      </c>
      <c r="J6" s="72"/>
    </row>
    <row r="7" spans="1:10" s="71" customFormat="1" ht="15">
      <c r="A7" s="87"/>
      <c r="B7" s="90"/>
      <c r="C7" s="73" t="s">
        <v>116</v>
      </c>
      <c r="D7" s="64">
        <v>150000</v>
      </c>
      <c r="E7" s="61">
        <v>1</v>
      </c>
      <c r="F7" s="61" t="s">
        <v>74</v>
      </c>
      <c r="G7" s="74">
        <f aca="true" t="shared" si="0" ref="G7:G34">+D7*E7</f>
        <v>150000</v>
      </c>
      <c r="H7" s="54" t="s">
        <v>77</v>
      </c>
      <c r="J7" s="72"/>
    </row>
    <row r="8" spans="1:8" s="71" customFormat="1" ht="30">
      <c r="A8" s="87"/>
      <c r="B8" s="90"/>
      <c r="C8" s="73" t="s">
        <v>72</v>
      </c>
      <c r="D8" s="64">
        <v>150000</v>
      </c>
      <c r="E8" s="61">
        <v>1</v>
      </c>
      <c r="F8" s="61" t="s">
        <v>75</v>
      </c>
      <c r="G8" s="74">
        <f t="shared" si="0"/>
        <v>150000</v>
      </c>
      <c r="H8" s="54" t="s">
        <v>78</v>
      </c>
    </row>
    <row r="9" spans="1:8" s="71" customFormat="1" ht="15">
      <c r="A9" s="87" t="s">
        <v>79</v>
      </c>
      <c r="B9" s="90" t="s">
        <v>69</v>
      </c>
      <c r="C9" s="75" t="s">
        <v>80</v>
      </c>
      <c r="D9" s="65">
        <v>110000</v>
      </c>
      <c r="E9" s="59">
        <v>400</v>
      </c>
      <c r="F9" s="76" t="s">
        <v>58</v>
      </c>
      <c r="G9" s="74">
        <f t="shared" si="0"/>
        <v>44000000</v>
      </c>
      <c r="H9" s="77" t="s">
        <v>83</v>
      </c>
    </row>
    <row r="10" spans="1:8" s="71" customFormat="1" ht="15">
      <c r="A10" s="87"/>
      <c r="B10" s="90"/>
      <c r="C10" s="75" t="s">
        <v>81</v>
      </c>
      <c r="D10" s="65">
        <v>110000</v>
      </c>
      <c r="E10" s="59">
        <v>80</v>
      </c>
      <c r="F10" s="76" t="s">
        <v>89</v>
      </c>
      <c r="G10" s="74">
        <f t="shared" si="0"/>
        <v>8800000</v>
      </c>
      <c r="H10" s="78" t="s">
        <v>84</v>
      </c>
    </row>
    <row r="11" spans="1:8" s="71" customFormat="1" ht="15">
      <c r="A11" s="87"/>
      <c r="B11" s="90"/>
      <c r="C11" s="75" t="s">
        <v>82</v>
      </c>
      <c r="D11" s="66">
        <v>700000</v>
      </c>
      <c r="E11" s="59">
        <v>80</v>
      </c>
      <c r="F11" s="76" t="s">
        <v>60</v>
      </c>
      <c r="G11" s="74">
        <f t="shared" si="0"/>
        <v>56000000</v>
      </c>
      <c r="H11" s="78" t="s">
        <v>85</v>
      </c>
    </row>
    <row r="12" spans="1:8" s="71" customFormat="1" ht="30">
      <c r="A12" s="87"/>
      <c r="B12" s="90"/>
      <c r="C12" s="79" t="s">
        <v>86</v>
      </c>
      <c r="D12" s="67">
        <v>50000</v>
      </c>
      <c r="E12" s="60">
        <v>20</v>
      </c>
      <c r="F12" s="61" t="s">
        <v>86</v>
      </c>
      <c r="G12" s="74">
        <f t="shared" si="0"/>
        <v>1000000</v>
      </c>
      <c r="H12" s="77" t="s">
        <v>88</v>
      </c>
    </row>
    <row r="13" spans="1:8" s="71" customFormat="1" ht="30">
      <c r="A13" s="87"/>
      <c r="B13" s="90"/>
      <c r="C13" s="80" t="s">
        <v>87</v>
      </c>
      <c r="D13" s="67">
        <v>10000</v>
      </c>
      <c r="E13" s="60">
        <v>20</v>
      </c>
      <c r="F13" s="61" t="s">
        <v>87</v>
      </c>
      <c r="G13" s="74">
        <f t="shared" si="0"/>
        <v>200000</v>
      </c>
      <c r="H13" s="77" t="s">
        <v>88</v>
      </c>
    </row>
    <row r="14" spans="1:8" s="71" customFormat="1" ht="45.75" customHeight="1">
      <c r="A14" s="88" t="s">
        <v>64</v>
      </c>
      <c r="B14" s="91" t="s">
        <v>70</v>
      </c>
      <c r="C14" s="73" t="s">
        <v>63</v>
      </c>
      <c r="D14" s="64">
        <v>200000</v>
      </c>
      <c r="E14" s="63">
        <v>3</v>
      </c>
      <c r="F14" s="61" t="s">
        <v>57</v>
      </c>
      <c r="G14" s="74">
        <f t="shared" si="0"/>
        <v>600000</v>
      </c>
      <c r="H14" s="54" t="s">
        <v>127</v>
      </c>
    </row>
    <row r="15" spans="1:8" s="71" customFormat="1" ht="45.75" customHeight="1">
      <c r="A15" s="88"/>
      <c r="B15" s="91"/>
      <c r="C15" s="73" t="s">
        <v>55</v>
      </c>
      <c r="D15" s="64">
        <v>1000000</v>
      </c>
      <c r="E15" s="63">
        <v>2</v>
      </c>
      <c r="F15" s="61" t="s">
        <v>55</v>
      </c>
      <c r="G15" s="74">
        <f t="shared" si="0"/>
        <v>2000000</v>
      </c>
      <c r="H15" s="54" t="s">
        <v>113</v>
      </c>
    </row>
    <row r="16" spans="1:8" s="71" customFormat="1" ht="24" customHeight="1">
      <c r="A16" s="88"/>
      <c r="B16" s="91"/>
      <c r="C16" s="80" t="s">
        <v>114</v>
      </c>
      <c r="D16" s="62">
        <v>400000</v>
      </c>
      <c r="E16" s="61">
        <v>2</v>
      </c>
      <c r="F16" s="61" t="s">
        <v>114</v>
      </c>
      <c r="G16" s="74">
        <f t="shared" si="0"/>
        <v>800000</v>
      </c>
      <c r="H16" s="81" t="s">
        <v>91</v>
      </c>
    </row>
    <row r="17" spans="1:8" s="71" customFormat="1" ht="30" customHeight="1">
      <c r="A17" s="88"/>
      <c r="B17" s="91"/>
      <c r="C17" s="80" t="s">
        <v>123</v>
      </c>
      <c r="D17" s="62">
        <v>6000000</v>
      </c>
      <c r="E17" s="61">
        <v>1</v>
      </c>
      <c r="F17" s="82" t="s">
        <v>115</v>
      </c>
      <c r="G17" s="74">
        <f t="shared" si="0"/>
        <v>6000000</v>
      </c>
      <c r="H17" s="81" t="s">
        <v>92</v>
      </c>
    </row>
    <row r="18" spans="1:8" s="71" customFormat="1" ht="15">
      <c r="A18" s="88"/>
      <c r="B18" s="91"/>
      <c r="C18" s="80" t="s">
        <v>116</v>
      </c>
      <c r="D18" s="62">
        <v>150000</v>
      </c>
      <c r="E18" s="61">
        <v>4</v>
      </c>
      <c r="F18" s="61" t="s">
        <v>116</v>
      </c>
      <c r="G18" s="74">
        <f t="shared" si="0"/>
        <v>600000</v>
      </c>
      <c r="H18" s="54" t="s">
        <v>93</v>
      </c>
    </row>
    <row r="19" spans="1:8" s="71" customFormat="1" ht="15">
      <c r="A19" s="88"/>
      <c r="B19" s="91"/>
      <c r="C19" s="80" t="s">
        <v>54</v>
      </c>
      <c r="D19" s="62">
        <v>1800000</v>
      </c>
      <c r="E19" s="61">
        <v>2</v>
      </c>
      <c r="F19" s="61" t="s">
        <v>59</v>
      </c>
      <c r="G19" s="74">
        <f t="shared" si="0"/>
        <v>3600000</v>
      </c>
      <c r="H19" s="54" t="s">
        <v>94</v>
      </c>
    </row>
    <row r="20" spans="1:8" s="71" customFormat="1" ht="15">
      <c r="A20" s="88"/>
      <c r="B20" s="91"/>
      <c r="C20" s="80" t="s">
        <v>90</v>
      </c>
      <c r="D20" s="62">
        <v>1800000</v>
      </c>
      <c r="E20" s="61">
        <v>2</v>
      </c>
      <c r="F20" s="61" t="s">
        <v>117</v>
      </c>
      <c r="G20" s="74">
        <f t="shared" si="0"/>
        <v>3600000</v>
      </c>
      <c r="H20" s="54" t="s">
        <v>95</v>
      </c>
    </row>
    <row r="21" spans="1:8" s="71" customFormat="1" ht="15">
      <c r="A21" s="88"/>
      <c r="B21" s="91"/>
      <c r="C21" s="80" t="s">
        <v>124</v>
      </c>
      <c r="D21" s="62">
        <v>150000</v>
      </c>
      <c r="E21" s="61">
        <v>3</v>
      </c>
      <c r="F21" s="61" t="s">
        <v>118</v>
      </c>
      <c r="G21" s="74">
        <f t="shared" si="0"/>
        <v>450000</v>
      </c>
      <c r="H21" s="54" t="s">
        <v>96</v>
      </c>
    </row>
    <row r="22" spans="1:8" s="71" customFormat="1" ht="15">
      <c r="A22" s="88"/>
      <c r="B22" s="91"/>
      <c r="C22" s="80" t="s">
        <v>125</v>
      </c>
      <c r="D22" s="62">
        <v>400000</v>
      </c>
      <c r="E22" s="61">
        <v>1</v>
      </c>
      <c r="F22" s="61" t="s">
        <v>119</v>
      </c>
      <c r="G22" s="74">
        <f t="shared" si="0"/>
        <v>400000</v>
      </c>
      <c r="H22" s="54" t="s">
        <v>97</v>
      </c>
    </row>
    <row r="23" spans="1:8" s="71" customFormat="1" ht="15">
      <c r="A23" s="88"/>
      <c r="B23" s="91"/>
      <c r="C23" s="80" t="s">
        <v>50</v>
      </c>
      <c r="D23" s="62">
        <v>500000</v>
      </c>
      <c r="E23" s="61">
        <v>4</v>
      </c>
      <c r="F23" s="61" t="s">
        <v>51</v>
      </c>
      <c r="G23" s="74">
        <f t="shared" si="0"/>
        <v>2000000</v>
      </c>
      <c r="H23" s="54" t="s">
        <v>98</v>
      </c>
    </row>
    <row r="24" spans="1:8" s="71" customFormat="1" ht="15">
      <c r="A24" s="88"/>
      <c r="B24" s="91"/>
      <c r="C24" s="80" t="s">
        <v>99</v>
      </c>
      <c r="D24" s="62">
        <v>60000</v>
      </c>
      <c r="E24" s="55">
        <v>15</v>
      </c>
      <c r="F24" s="55" t="s">
        <v>99</v>
      </c>
      <c r="G24" s="74">
        <f t="shared" si="0"/>
        <v>900000</v>
      </c>
      <c r="H24" s="56" t="s">
        <v>100</v>
      </c>
    </row>
    <row r="25" spans="1:8" s="71" customFormat="1" ht="24" customHeight="1">
      <c r="A25" s="88"/>
      <c r="B25" s="91"/>
      <c r="C25" s="80" t="s">
        <v>86</v>
      </c>
      <c r="D25" s="62">
        <v>80000</v>
      </c>
      <c r="E25" s="55">
        <v>10</v>
      </c>
      <c r="F25" s="55" t="s">
        <v>86</v>
      </c>
      <c r="G25" s="74">
        <f t="shared" si="0"/>
        <v>800000</v>
      </c>
      <c r="H25" s="56" t="s">
        <v>101</v>
      </c>
    </row>
    <row r="26" spans="1:8" s="71" customFormat="1" ht="15">
      <c r="A26" s="88"/>
      <c r="B26" s="91"/>
      <c r="C26" s="80" t="s">
        <v>87</v>
      </c>
      <c r="D26" s="62">
        <v>15000</v>
      </c>
      <c r="E26" s="55">
        <v>10</v>
      </c>
      <c r="F26" s="55" t="s">
        <v>87</v>
      </c>
      <c r="G26" s="74">
        <f t="shared" si="0"/>
        <v>150000</v>
      </c>
      <c r="H26" s="54" t="s">
        <v>102</v>
      </c>
    </row>
    <row r="27" spans="1:8" s="71" customFormat="1" ht="15">
      <c r="A27" s="88"/>
      <c r="B27" s="91"/>
      <c r="C27" s="80" t="s">
        <v>120</v>
      </c>
      <c r="D27" s="62">
        <v>70000</v>
      </c>
      <c r="E27" s="55">
        <v>5</v>
      </c>
      <c r="F27" s="55" t="s">
        <v>120</v>
      </c>
      <c r="G27" s="74">
        <f t="shared" si="0"/>
        <v>350000</v>
      </c>
      <c r="H27" s="57" t="s">
        <v>103</v>
      </c>
    </row>
    <row r="28" spans="1:8" s="71" customFormat="1" ht="29.25" customHeight="1">
      <c r="A28" s="88"/>
      <c r="B28" s="91"/>
      <c r="C28" s="80" t="s">
        <v>122</v>
      </c>
      <c r="D28" s="62">
        <v>4000000</v>
      </c>
      <c r="E28" s="55">
        <v>1</v>
      </c>
      <c r="F28" s="55" t="s">
        <v>121</v>
      </c>
      <c r="G28" s="74">
        <f t="shared" si="0"/>
        <v>4000000</v>
      </c>
      <c r="H28" s="58" t="s">
        <v>104</v>
      </c>
    </row>
    <row r="29" spans="1:8" s="71" customFormat="1" ht="24" customHeight="1">
      <c r="A29" s="88" t="s">
        <v>65</v>
      </c>
      <c r="B29" s="91" t="s">
        <v>71</v>
      </c>
      <c r="C29" s="80" t="s">
        <v>54</v>
      </c>
      <c r="D29" s="62">
        <v>1800000</v>
      </c>
      <c r="E29" s="55">
        <v>1</v>
      </c>
      <c r="F29" s="55" t="s">
        <v>59</v>
      </c>
      <c r="G29" s="74">
        <f t="shared" si="0"/>
        <v>1800000</v>
      </c>
      <c r="H29" s="54" t="s">
        <v>105</v>
      </c>
    </row>
    <row r="30" spans="1:8" s="71" customFormat="1" ht="24" customHeight="1">
      <c r="A30" s="88"/>
      <c r="B30" s="91"/>
      <c r="C30" s="80" t="s">
        <v>50</v>
      </c>
      <c r="D30" s="62">
        <v>500000</v>
      </c>
      <c r="E30" s="55">
        <v>1</v>
      </c>
      <c r="F30" s="55" t="s">
        <v>51</v>
      </c>
      <c r="G30" s="74">
        <f t="shared" si="0"/>
        <v>500000</v>
      </c>
      <c r="H30" s="54" t="s">
        <v>106</v>
      </c>
    </row>
    <row r="31" spans="1:8" s="71" customFormat="1" ht="24" customHeight="1">
      <c r="A31" s="88"/>
      <c r="B31" s="91"/>
      <c r="C31" s="80" t="s">
        <v>114</v>
      </c>
      <c r="D31" s="62">
        <v>400000</v>
      </c>
      <c r="E31" s="55">
        <v>1</v>
      </c>
      <c r="F31" s="55" t="s">
        <v>114</v>
      </c>
      <c r="G31" s="74">
        <f t="shared" si="0"/>
        <v>400000</v>
      </c>
      <c r="H31" s="54" t="s">
        <v>107</v>
      </c>
    </row>
    <row r="32" spans="1:8" s="71" customFormat="1" ht="24" customHeight="1">
      <c r="A32" s="88"/>
      <c r="B32" s="91"/>
      <c r="C32" s="80" t="s">
        <v>116</v>
      </c>
      <c r="D32" s="62">
        <v>150000</v>
      </c>
      <c r="E32" s="55">
        <v>1</v>
      </c>
      <c r="F32" s="55" t="s">
        <v>116</v>
      </c>
      <c r="G32" s="74">
        <f t="shared" si="0"/>
        <v>150000</v>
      </c>
      <c r="H32" s="54" t="s">
        <v>108</v>
      </c>
    </row>
    <row r="33" spans="1:8" s="71" customFormat="1" ht="24" customHeight="1">
      <c r="A33" s="88"/>
      <c r="B33" s="91"/>
      <c r="C33" s="80" t="s">
        <v>72</v>
      </c>
      <c r="D33" s="62">
        <v>150000</v>
      </c>
      <c r="E33" s="55">
        <v>1</v>
      </c>
      <c r="F33" s="55" t="s">
        <v>118</v>
      </c>
      <c r="G33" s="74">
        <f t="shared" si="0"/>
        <v>150000</v>
      </c>
      <c r="H33" s="54" t="s">
        <v>109</v>
      </c>
    </row>
    <row r="34" spans="1:8" s="71" customFormat="1" ht="26.25" customHeight="1" thickBot="1">
      <c r="A34" s="101"/>
      <c r="B34" s="102"/>
      <c r="C34" s="103" t="s">
        <v>55</v>
      </c>
      <c r="D34" s="104">
        <v>1000000</v>
      </c>
      <c r="E34" s="105">
        <v>1</v>
      </c>
      <c r="F34" s="105" t="s">
        <v>55</v>
      </c>
      <c r="G34" s="106">
        <f t="shared" si="0"/>
        <v>1000000</v>
      </c>
      <c r="H34" s="107" t="s">
        <v>110</v>
      </c>
    </row>
    <row r="35" spans="1:8" s="70" customFormat="1" ht="18" thickBot="1">
      <c r="A35" s="92" t="s">
        <v>66</v>
      </c>
      <c r="B35" s="93"/>
      <c r="C35" s="93"/>
      <c r="D35" s="93"/>
      <c r="E35" s="93"/>
      <c r="F35" s="93"/>
      <c r="G35" s="83">
        <f>SUM(G5:G34)</f>
        <v>141550000</v>
      </c>
      <c r="H35" s="84"/>
    </row>
    <row r="38" ht="15">
      <c r="G38" s="68"/>
    </row>
  </sheetData>
  <sheetProtection/>
  <mergeCells count="11">
    <mergeCell ref="A14:A28"/>
    <mergeCell ref="B14:B28"/>
    <mergeCell ref="A29:A34"/>
    <mergeCell ref="B29:B34"/>
    <mergeCell ref="A35:F35"/>
    <mergeCell ref="A1:H1"/>
    <mergeCell ref="A2:H2"/>
    <mergeCell ref="A5:A8"/>
    <mergeCell ref="A9:A13"/>
    <mergeCell ref="B5:B8"/>
    <mergeCell ref="B9:B13"/>
  </mergeCells>
  <printOptions horizontalCentered="1"/>
  <pageMargins left="0.3937007874015748" right="0.3937007874015748" top="0.3937007874015748" bottom="0.3937007874015748" header="0.31496062992125984" footer="0.31496062992125984"/>
  <pageSetup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R17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8.28125" style="0" bestFit="1" customWidth="1"/>
    <col min="4" max="4" width="22.8515625" style="0" customWidth="1"/>
    <col min="5" max="10" width="18.28125" style="0" bestFit="1" customWidth="1"/>
    <col min="11" max="11" width="18.28125" style="0" customWidth="1"/>
    <col min="12" max="12" width="15.140625" style="0" bestFit="1" customWidth="1"/>
    <col min="13" max="13" width="13.57421875" style="0" bestFit="1" customWidth="1"/>
  </cols>
  <sheetData>
    <row r="2" spans="3:18" ht="14.25">
      <c r="C2" s="89" t="s">
        <v>24</v>
      </c>
      <c r="D2" s="89"/>
      <c r="E2" s="89"/>
      <c r="F2" s="89"/>
      <c r="G2" s="89"/>
      <c r="H2" s="89"/>
      <c r="I2" s="89"/>
      <c r="J2" s="89"/>
      <c r="K2" s="89"/>
      <c r="L2" s="89"/>
      <c r="M2" s="26"/>
      <c r="N2" s="26"/>
      <c r="O2" s="26"/>
      <c r="P2" s="26"/>
      <c r="Q2" s="26"/>
      <c r="R2" s="26"/>
    </row>
    <row r="3" spans="3:18" ht="14.25">
      <c r="C3" s="89" t="s">
        <v>25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3:18" ht="14.25">
      <c r="C4" s="89" t="s">
        <v>39</v>
      </c>
      <c r="D4" s="89"/>
      <c r="E4" s="89"/>
      <c r="F4" s="89"/>
      <c r="G4" s="89"/>
      <c r="H4" s="89"/>
      <c r="I4" s="89"/>
      <c r="J4" s="89"/>
      <c r="K4" s="89"/>
      <c r="L4" s="89"/>
      <c r="M4" s="28"/>
      <c r="N4" s="28"/>
      <c r="O4" s="28"/>
      <c r="P4" s="28"/>
      <c r="Q4" s="28"/>
      <c r="R4" s="28"/>
    </row>
    <row r="5" spans="3:18" ht="15" thickBot="1"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3:12" ht="15" thickBot="1">
      <c r="C6" s="34" t="s">
        <v>31</v>
      </c>
      <c r="D6" s="35" t="s">
        <v>32</v>
      </c>
      <c r="E6" s="35" t="s">
        <v>33</v>
      </c>
      <c r="F6" s="35" t="s">
        <v>34</v>
      </c>
      <c r="G6" s="35" t="s">
        <v>35</v>
      </c>
      <c r="H6" s="35" t="s">
        <v>36</v>
      </c>
      <c r="I6" s="35" t="s">
        <v>37</v>
      </c>
      <c r="J6" s="35" t="s">
        <v>38</v>
      </c>
      <c r="K6" s="49" t="s">
        <v>47</v>
      </c>
      <c r="L6" s="36" t="s">
        <v>26</v>
      </c>
    </row>
    <row r="7" spans="3:12" ht="15" thickBot="1">
      <c r="C7" s="31">
        <v>330226687.39</v>
      </c>
      <c r="D7" s="32">
        <v>309249945.22</v>
      </c>
      <c r="E7" s="32">
        <v>374707285.07</v>
      </c>
      <c r="F7" s="32">
        <v>343782072.11</v>
      </c>
      <c r="G7" s="32">
        <v>358296202.40000004</v>
      </c>
      <c r="H7" s="32">
        <v>403445959.24</v>
      </c>
      <c r="I7" s="32">
        <v>365653160.73</v>
      </c>
      <c r="J7" s="32">
        <v>391307833.87</v>
      </c>
      <c r="K7" s="50">
        <v>358296202.40000004</v>
      </c>
      <c r="L7" s="33">
        <f>SUM(C7:K7)</f>
        <v>3234965348.43</v>
      </c>
    </row>
    <row r="8" ht="15" thickBot="1"/>
    <row r="9" spans="3:13" ht="27" customHeight="1" thickBot="1">
      <c r="C9" s="45" t="s">
        <v>28</v>
      </c>
      <c r="D9" s="46" t="s">
        <v>45</v>
      </c>
      <c r="E9" s="47" t="s">
        <v>46</v>
      </c>
      <c r="F9" s="43"/>
      <c r="M9" s="43"/>
    </row>
    <row r="10" spans="3:13" ht="14.25">
      <c r="C10" s="41" t="s">
        <v>40</v>
      </c>
      <c r="D10" s="42">
        <f>SUM(C7:E7)</f>
        <v>1014183917.6800001</v>
      </c>
      <c r="E10" s="48">
        <f>+D10/$D$15</f>
        <v>0.25354597942</v>
      </c>
      <c r="F10" s="43"/>
      <c r="M10" s="51"/>
    </row>
    <row r="11" spans="3:6" ht="14.25">
      <c r="C11" s="37" t="s">
        <v>41</v>
      </c>
      <c r="D11" s="30">
        <f>SUM(F7:H7)</f>
        <v>1105524233.75</v>
      </c>
      <c r="E11" s="48">
        <f>+D11/$D$15</f>
        <v>0.2763810584375</v>
      </c>
      <c r="F11" s="43"/>
    </row>
    <row r="12" spans="3:6" ht="14.25">
      <c r="C12" s="37" t="s">
        <v>42</v>
      </c>
      <c r="D12" s="30">
        <f>SUM(I7:K7)</f>
        <v>1115257197</v>
      </c>
      <c r="E12" s="48">
        <f>+D12/$D$15</f>
        <v>0.27881429925</v>
      </c>
      <c r="F12" s="43"/>
    </row>
    <row r="13" spans="3:6" ht="15" thickBot="1">
      <c r="C13" s="38" t="s">
        <v>43</v>
      </c>
      <c r="D13" s="39">
        <v>0</v>
      </c>
      <c r="E13" s="40"/>
      <c r="F13" s="44"/>
    </row>
    <row r="15" spans="3:4" ht="14.25">
      <c r="C15" t="s">
        <v>44</v>
      </c>
      <c r="D15" s="27">
        <v>4000000000</v>
      </c>
    </row>
    <row r="17" spans="4:5" ht="14.25">
      <c r="D17" s="29">
        <f>+D15-L7</f>
        <v>765034651.5700002</v>
      </c>
      <c r="E17" s="52">
        <f>+D17/D15</f>
        <v>0.19125866289250004</v>
      </c>
    </row>
  </sheetData>
  <sheetProtection/>
  <mergeCells count="6">
    <mergeCell ref="C2:L2"/>
    <mergeCell ref="C3:L3"/>
    <mergeCell ref="M3:R3"/>
    <mergeCell ref="C5:L5"/>
    <mergeCell ref="M5:R5"/>
    <mergeCell ref="C4:L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CONTROL PRESUPUESTAL</cp:lastModifiedBy>
  <cp:lastPrinted>2017-03-07T14:57:01Z</cp:lastPrinted>
  <dcterms:created xsi:type="dcterms:W3CDTF">2015-08-20T16:35:16Z</dcterms:created>
  <dcterms:modified xsi:type="dcterms:W3CDTF">2018-07-27T15:08:13Z</dcterms:modified>
  <cp:category/>
  <cp:version/>
  <cp:contentType/>
  <cp:contentStatus/>
</cp:coreProperties>
</file>