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BoRtiIQg96UZqcmzMK1oZb1HFT7mThs\COORDINADOR PPTAL\LEY DE TRANSPARENCIA PAGINA WEB\ACTUALIZACION 2025\5. PRESUPUESTO\"/>
    </mc:Choice>
  </mc:AlternateContent>
  <xr:revisionPtr revIDLastSave="0" documentId="13_ncr:1_{0D23F7D6-EA84-4BF0-BBBC-2167324775DF}" xr6:coauthVersionLast="47" xr6:coauthVersionMax="47" xr10:uidLastSave="{00000000-0000-0000-0000-000000000000}"/>
  <bookViews>
    <workbookView xWindow="-120" yWindow="-120" windowWidth="29040" windowHeight="17520" xr2:uid="{2725C37A-A4CD-46A3-BB44-18CDA3C338E8}"/>
  </bookViews>
  <sheets>
    <sheet name="Vigencia 2025" sheetId="5" r:id="rId1"/>
    <sheet name="Cuadros (2)" sheetId="7" state="hidden" r:id="rId2"/>
    <sheet name="Cuadros" sheetId="6" state="hidden" r:id="rId3"/>
  </sheets>
  <externalReferences>
    <externalReference r:id="rId4"/>
    <externalReference r:id="rId5"/>
    <externalReference r:id="rId6"/>
    <externalReference r:id="rId7"/>
  </externalReferences>
  <definedNames>
    <definedName name="data" localSheetId="0">#REF!</definedName>
    <definedName name="data">#REF!</definedName>
    <definedName name="Estres" localSheetId="0">#REF!</definedName>
    <definedName name="Estres">#REF!</definedName>
    <definedName name="FECFIN" localSheetId="0">#REF!</definedName>
    <definedName name="FECFIN">#REF!</definedName>
    <definedName name="FECHAF" localSheetId="0">#REF!</definedName>
    <definedName name="FECHAF">#REF!</definedName>
    <definedName name="FECHAFIN" localSheetId="0">'[1]RECAUDO OK'!$M$59</definedName>
    <definedName name="FECHAFIN">'[2]RECAUDO OK'!$M$59</definedName>
    <definedName name="FECHAI" localSheetId="0">#REF!</definedName>
    <definedName name="FECHAI">#REF!</definedName>
    <definedName name="FECHAINI" localSheetId="0">'[1]RECAUDO OK'!$M$58</definedName>
    <definedName name="FECHAINI">'[2]RECAUDO OK'!$M$58</definedName>
    <definedName name="FECINI" localSheetId="0">#REF!</definedName>
    <definedName name="FECINI">#REF!</definedName>
    <definedName name="FECINIC" localSheetId="0">#REF!</definedName>
    <definedName name="FECINIC">#REF!</definedName>
    <definedName name="FEFIN" localSheetId="0">'[1]RECAUDO OK'!#REF!</definedName>
    <definedName name="FEFIN">'[2]RECAUDO OK'!#REF!</definedName>
    <definedName name="Z_F1C1C980_819B_42BD_B2F2_040ED7838392_.wvu.Cols" localSheetId="0" hidden="1">'Vigencia 2025'!$C:$H,'Vigencia 2025'!$IJ:$IJ,'Vigencia 2025'!$SF:$SF,'Vigencia 2025'!$ACB:$ACB,'Vigencia 2025'!$ALX:$ALX,'Vigencia 2025'!$AVT:$AVT,'Vigencia 2025'!$BFP:$BFP,'Vigencia 2025'!$BPL:$BPL,'Vigencia 2025'!$BZH:$BZH,'Vigencia 2025'!$CJD:$CJD,'Vigencia 2025'!$CSZ:$CSZ,'Vigencia 2025'!$DCV:$DCV,'Vigencia 2025'!$DMR:$DMR,'Vigencia 2025'!$DWN:$DWN,'Vigencia 2025'!$EGJ:$EGJ,'Vigencia 2025'!$EQF:$EQF,'Vigencia 2025'!$FAB:$FAB,'Vigencia 2025'!$FJX:$FJX,'Vigencia 2025'!$FTT:$FTT,'Vigencia 2025'!$GDP:$GDP,'Vigencia 2025'!$GNL:$GNL,'Vigencia 2025'!$GXH:$GXH,'Vigencia 2025'!$HHD:$HHD,'Vigencia 2025'!$HQZ:$HQZ,'Vigencia 2025'!$IAV:$IAV,'Vigencia 2025'!$IKR:$IKR,'Vigencia 2025'!$IUN:$IUN,'Vigencia 2025'!$JEJ:$JEJ,'Vigencia 2025'!$JOF:$JOF,'Vigencia 2025'!$JYB:$JYB,'Vigencia 2025'!$KHX:$KHX,'Vigencia 2025'!$KRT:$KRT,'Vigencia 2025'!$LBP:$LBP,'Vigencia 2025'!$LLL:$LLL,'Vigencia 2025'!$LVH:$LVH,'Vigencia 2025'!$MFD:$MFD,'Vigencia 2025'!$MOZ:$MOZ,'Vigencia 2025'!$MYV:$MYV,'Vigencia 2025'!$NIR:$NIR,'Vigencia 2025'!$NSN:$NSN,'Vigencia 2025'!$OCJ:$OCJ,'Vigencia 2025'!$OMF:$OMF,'Vigencia 2025'!$OWB:$OWB,'Vigencia 2025'!$PFX:$PFX,'Vigencia 2025'!$PPT:$PPT,'Vigencia 2025'!$PZP:$PZP,'Vigencia 2025'!$QJL:$QJL,'Vigencia 2025'!$QTH:$QTH,'Vigencia 2025'!$RDD:$RDD,'Vigencia 2025'!$RMZ:$RMZ,'Vigencia 2025'!$RWV:$RWV,'Vigencia 2025'!$SGR:$SGR,'Vigencia 2025'!$SQN:$SQN,'Vigencia 2025'!$TAJ:$TAJ,'Vigencia 2025'!$TKF:$TKF,'Vigencia 2025'!$TUB:$TUB,'Vigencia 2025'!$UDX:$UDX,'Vigencia 2025'!$UNT:$UNT,'Vigencia 2025'!$UXP:$UXP,'Vigencia 2025'!$VHL:$VHL,'Vigencia 2025'!$VRH:$VRH,'Vigencia 2025'!$WBD:$WBD,'Vigencia 2025'!$WKZ:$WKZ,'Vigencia 2025'!$WUV:$WUV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6" i="5" l="1"/>
  <c r="Q116" i="5"/>
  <c r="Q114" i="5"/>
  <c r="Q113" i="5"/>
  <c r="Q111" i="5"/>
  <c r="Q110" i="5"/>
  <c r="Q109" i="5"/>
  <c r="Q108" i="5"/>
  <c r="Q107" i="5"/>
  <c r="Q104" i="5"/>
  <c r="Q103" i="5"/>
  <c r="Q101" i="5"/>
  <c r="Q100" i="5"/>
  <c r="Q99" i="5"/>
  <c r="Q98" i="5"/>
  <c r="Q96" i="5"/>
  <c r="Q95" i="5"/>
  <c r="Q94" i="5"/>
  <c r="Q93" i="5"/>
  <c r="Q89" i="5"/>
  <c r="Q88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2" i="5"/>
  <c r="Q71" i="5"/>
  <c r="Q69" i="5"/>
  <c r="Q68" i="5"/>
  <c r="Q67" i="5"/>
  <c r="Q66" i="5"/>
  <c r="Q65" i="5"/>
  <c r="Q64" i="5"/>
  <c r="Q63" i="5"/>
  <c r="Q62" i="5"/>
  <c r="Q61" i="5"/>
  <c r="Q59" i="5"/>
  <c r="Q55" i="5"/>
  <c r="Q53" i="5"/>
  <c r="Q52" i="5"/>
  <c r="Q51" i="5"/>
  <c r="Q50" i="5"/>
  <c r="Q49" i="5"/>
  <c r="Q48" i="5"/>
  <c r="Q47" i="5"/>
  <c r="Q45" i="5"/>
  <c r="Q44" i="5"/>
  <c r="Q43" i="5"/>
  <c r="Q42" i="5"/>
  <c r="Q41" i="5"/>
  <c r="Q40" i="5"/>
  <c r="Q39" i="5"/>
  <c r="Q38" i="5"/>
  <c r="Q37" i="5"/>
  <c r="Q36" i="5"/>
  <c r="Q34" i="5"/>
  <c r="Q33" i="5"/>
  <c r="Q32" i="5"/>
  <c r="Q31" i="5"/>
  <c r="Q30" i="5"/>
  <c r="Q29" i="5"/>
  <c r="Q28" i="5"/>
  <c r="Q27" i="5"/>
  <c r="Q26" i="5"/>
  <c r="Q25" i="5"/>
  <c r="Q24" i="5"/>
  <c r="Q23" i="5"/>
  <c r="Q18" i="5"/>
  <c r="Q17" i="5"/>
  <c r="Q15" i="5"/>
  <c r="Q14" i="5"/>
  <c r="Q13" i="5"/>
  <c r="Q12" i="5"/>
  <c r="E29" i="7" l="1"/>
  <c r="E21" i="7"/>
  <c r="K21" i="7"/>
  <c r="K23" i="7" s="1"/>
  <c r="K22" i="7"/>
  <c r="F21" i="7" l="1"/>
  <c r="E20" i="7"/>
  <c r="F20" i="7" s="1"/>
  <c r="H20" i="7" s="1"/>
  <c r="F89" i="7"/>
  <c r="F90" i="7" s="1"/>
  <c r="F88" i="7"/>
  <c r="F87" i="7"/>
  <c r="F86" i="7"/>
  <c r="D57" i="7"/>
  <c r="C57" i="7"/>
  <c r="E56" i="7"/>
  <c r="E54" i="7"/>
  <c r="D48" i="7"/>
  <c r="C48" i="7"/>
  <c r="E47" i="7"/>
  <c r="E45" i="7"/>
  <c r="E48" i="7" s="1"/>
  <c r="E35" i="7"/>
  <c r="D35" i="7"/>
  <c r="F35" i="7" s="1"/>
  <c r="H35" i="7" s="1"/>
  <c r="C35" i="7"/>
  <c r="E34" i="7"/>
  <c r="D34" i="7"/>
  <c r="C34" i="7"/>
  <c r="C13" i="7"/>
  <c r="D12" i="7"/>
  <c r="E12" i="7" s="1"/>
  <c r="E13" i="7" s="1"/>
  <c r="C7" i="7"/>
  <c r="D6" i="7"/>
  <c r="D7" i="7" s="1"/>
  <c r="AG43" i="6"/>
  <c r="AF43" i="6"/>
  <c r="AD43" i="6"/>
  <c r="AC43" i="6"/>
  <c r="AA43" i="6"/>
  <c r="Z43" i="6"/>
  <c r="AH42" i="6"/>
  <c r="AE42" i="6"/>
  <c r="AB42" i="6"/>
  <c r="AH41" i="6"/>
  <c r="AE41" i="6"/>
  <c r="AB41" i="6"/>
  <c r="AH40" i="6"/>
  <c r="AE40" i="6"/>
  <c r="AB40" i="6"/>
  <c r="AH39" i="6"/>
  <c r="AE39" i="6"/>
  <c r="AB39" i="6"/>
  <c r="AH38" i="6"/>
  <c r="AE38" i="6"/>
  <c r="AB38" i="6"/>
  <c r="AH37" i="6"/>
  <c r="AE37" i="6"/>
  <c r="AB37" i="6"/>
  <c r="AH36" i="6"/>
  <c r="AE36" i="6"/>
  <c r="AB36" i="6"/>
  <c r="AH35" i="6"/>
  <c r="AE35" i="6"/>
  <c r="AB35" i="6"/>
  <c r="AH34" i="6"/>
  <c r="AE34" i="6"/>
  <c r="AB34" i="6"/>
  <c r="AH33" i="6"/>
  <c r="AE33" i="6"/>
  <c r="AB33" i="6"/>
  <c r="AH32" i="6"/>
  <c r="AE32" i="6"/>
  <c r="AB32" i="6"/>
  <c r="AY139" i="6"/>
  <c r="AX139" i="6"/>
  <c r="BA139" i="6"/>
  <c r="BA99" i="6"/>
  <c r="BA119" i="6"/>
  <c r="BC98" i="6"/>
  <c r="AV119" i="6"/>
  <c r="BC116" i="6"/>
  <c r="BB119" i="6"/>
  <c r="BC97" i="6"/>
  <c r="BC90" i="6"/>
  <c r="BC106" i="6"/>
  <c r="BC118" i="6"/>
  <c r="BC110" i="6"/>
  <c r="BC108" i="6"/>
  <c r="BC105" i="6"/>
  <c r="AP79" i="6"/>
  <c r="AP61" i="6"/>
  <c r="AP43" i="6"/>
  <c r="AR78" i="6"/>
  <c r="AR77" i="6"/>
  <c r="AR76" i="6"/>
  <c r="AR75" i="6"/>
  <c r="AR74" i="6"/>
  <c r="AR73" i="6"/>
  <c r="AR72" i="6"/>
  <c r="AR71" i="6"/>
  <c r="AR70" i="6"/>
  <c r="AR69" i="6"/>
  <c r="AR68" i="6"/>
  <c r="AR67" i="6"/>
  <c r="AR60" i="6"/>
  <c r="AR59" i="6"/>
  <c r="AR58" i="6"/>
  <c r="AR57" i="6"/>
  <c r="AR56" i="6"/>
  <c r="AR55" i="6"/>
  <c r="AR54" i="6"/>
  <c r="AR53" i="6"/>
  <c r="AR52" i="6"/>
  <c r="AR51" i="6"/>
  <c r="AR50" i="6"/>
  <c r="AR49" i="6"/>
  <c r="AR32" i="6"/>
  <c r="AR33" i="6"/>
  <c r="AR34" i="6"/>
  <c r="AR35" i="6"/>
  <c r="AR36" i="6"/>
  <c r="AR37" i="6"/>
  <c r="AR38" i="6"/>
  <c r="AR39" i="6"/>
  <c r="AR40" i="6"/>
  <c r="AR41" i="6"/>
  <c r="AR42" i="6"/>
  <c r="AR31" i="6"/>
  <c r="AQ79" i="6"/>
  <c r="AO79" i="6"/>
  <c r="AN79" i="6"/>
  <c r="AM79" i="6"/>
  <c r="AL79" i="6"/>
  <c r="AK79" i="6"/>
  <c r="AQ61" i="6"/>
  <c r="AO61" i="6"/>
  <c r="AN61" i="6"/>
  <c r="AM61" i="6"/>
  <c r="AL61" i="6"/>
  <c r="AK61" i="6"/>
  <c r="AQ43" i="6"/>
  <c r="AO43" i="6"/>
  <c r="AN43" i="6"/>
  <c r="AM43" i="6"/>
  <c r="AL43" i="6"/>
  <c r="AK43" i="6"/>
  <c r="R15" i="6"/>
  <c r="Q15" i="6"/>
  <c r="V14" i="6"/>
  <c r="S14" i="6"/>
  <c r="D13" i="7" l="1"/>
  <c r="H21" i="7"/>
  <c r="E6" i="7"/>
  <c r="E7" i="7" s="1"/>
  <c r="F34" i="7"/>
  <c r="H34" i="7" s="1"/>
  <c r="E57" i="7"/>
  <c r="F28" i="7"/>
  <c r="H28" i="7" s="1"/>
  <c r="AH43" i="6"/>
  <c r="AB43" i="6"/>
  <c r="AE43" i="6"/>
  <c r="AY119" i="6"/>
  <c r="AW119" i="6"/>
  <c r="BC111" i="6"/>
  <c r="BC109" i="6"/>
  <c r="BC128" i="6"/>
  <c r="BC130" i="6"/>
  <c r="BC138" i="6"/>
  <c r="BC135" i="6"/>
  <c r="BC137" i="6"/>
  <c r="BC125" i="6"/>
  <c r="BC131" i="6"/>
  <c r="AZ139" i="6"/>
  <c r="BC133" i="6"/>
  <c r="BC136" i="6"/>
  <c r="BB139" i="6"/>
  <c r="BC126" i="6"/>
  <c r="BC129" i="6"/>
  <c r="BC117" i="6"/>
  <c r="BC132" i="6"/>
  <c r="AX119" i="6"/>
  <c r="BC113" i="6"/>
  <c r="BC134" i="6"/>
  <c r="BC112" i="6"/>
  <c r="BB99" i="6"/>
  <c r="BC115" i="6"/>
  <c r="BC114" i="6"/>
  <c r="AZ119" i="6"/>
  <c r="BC107" i="6"/>
  <c r="AZ99" i="6"/>
  <c r="BC85" i="6"/>
  <c r="BC96" i="6"/>
  <c r="BC94" i="6"/>
  <c r="AY99" i="6"/>
  <c r="BC86" i="6"/>
  <c r="AX99" i="6"/>
  <c r="BC89" i="6"/>
  <c r="BC87" i="6"/>
  <c r="AW139" i="6"/>
  <c r="BC127" i="6"/>
  <c r="BC93" i="6"/>
  <c r="BC91" i="6"/>
  <c r="AW99" i="6"/>
  <c r="BC88" i="6"/>
  <c r="AV139" i="6"/>
  <c r="BC95" i="6"/>
  <c r="BC92" i="6"/>
  <c r="AV99" i="6"/>
  <c r="AU139" i="6"/>
  <c r="AU119" i="6"/>
  <c r="AU99" i="6"/>
  <c r="AR61" i="6"/>
  <c r="AR79" i="6"/>
  <c r="AR43" i="6"/>
  <c r="U15" i="6"/>
  <c r="O15" i="6"/>
  <c r="P14" i="6"/>
  <c r="P15" i="6" s="1"/>
  <c r="T15" i="6"/>
  <c r="N15" i="6"/>
  <c r="V15" i="6"/>
  <c r="S15" i="6"/>
  <c r="BC139" i="6" l="1"/>
  <c r="BC119" i="6"/>
  <c r="BC99" i="6"/>
  <c r="H6" i="6" l="1"/>
  <c r="K6" i="6"/>
  <c r="H7" i="6"/>
  <c r="K7" i="6"/>
  <c r="H8" i="6"/>
  <c r="K8" i="6"/>
  <c r="K5" i="6"/>
  <c r="H5" i="6"/>
  <c r="E6" i="6"/>
  <c r="E7" i="6"/>
  <c r="E8" i="6"/>
  <c r="E5" i="6"/>
  <c r="J9" i="6"/>
  <c r="I9" i="6"/>
  <c r="G9" i="6"/>
  <c r="F9" i="6"/>
  <c r="D9" i="6"/>
  <c r="C9" i="6"/>
  <c r="T134" i="5"/>
  <c r="T115" i="5"/>
  <c r="O115" i="5"/>
  <c r="L115" i="5"/>
  <c r="K115" i="5"/>
  <c r="J115" i="5"/>
  <c r="G115" i="5"/>
  <c r="E115" i="5"/>
  <c r="D115" i="5"/>
  <c r="W115" i="5"/>
  <c r="V115" i="5"/>
  <c r="U115" i="5"/>
  <c r="P115" i="5"/>
  <c r="N115" i="5"/>
  <c r="M115" i="5"/>
  <c r="I115" i="5"/>
  <c r="H115" i="5"/>
  <c r="F115" i="5"/>
  <c r="T112" i="5"/>
  <c r="P112" i="5"/>
  <c r="K112" i="5"/>
  <c r="C112" i="5"/>
  <c r="V112" i="5"/>
  <c r="S112" i="5"/>
  <c r="O112" i="5"/>
  <c r="N112" i="5"/>
  <c r="M112" i="5"/>
  <c r="J112" i="5"/>
  <c r="H112" i="5"/>
  <c r="G112" i="5"/>
  <c r="F112" i="5"/>
  <c r="E112" i="5"/>
  <c r="W112" i="5"/>
  <c r="U112" i="5"/>
  <c r="L112" i="5"/>
  <c r="I112" i="5"/>
  <c r="D112" i="5"/>
  <c r="M106" i="5"/>
  <c r="U106" i="5"/>
  <c r="L106" i="5"/>
  <c r="L105" i="5" s="1"/>
  <c r="D106" i="5"/>
  <c r="T106" i="5"/>
  <c r="T105" i="5" s="1"/>
  <c r="P106" i="5"/>
  <c r="O106" i="5"/>
  <c r="N106" i="5"/>
  <c r="K106" i="5"/>
  <c r="H106" i="5"/>
  <c r="G106" i="5"/>
  <c r="F106" i="5"/>
  <c r="C106" i="5"/>
  <c r="W106" i="5"/>
  <c r="S106" i="5"/>
  <c r="J106" i="5"/>
  <c r="T102" i="5"/>
  <c r="N102" i="5"/>
  <c r="K102" i="5"/>
  <c r="F102" i="5"/>
  <c r="C102" i="5"/>
  <c r="S102" i="5"/>
  <c r="P102" i="5"/>
  <c r="M102" i="5"/>
  <c r="J102" i="5"/>
  <c r="I102" i="5"/>
  <c r="H102" i="5"/>
  <c r="E102" i="5"/>
  <c r="W102" i="5"/>
  <c r="U102" i="5"/>
  <c r="O102" i="5"/>
  <c r="L102" i="5"/>
  <c r="G102" i="5"/>
  <c r="D102" i="5"/>
  <c r="N97" i="5"/>
  <c r="V97" i="5"/>
  <c r="S97" i="5"/>
  <c r="J97" i="5"/>
  <c r="P97" i="5"/>
  <c r="O97" i="5"/>
  <c r="M97" i="5"/>
  <c r="L97" i="5"/>
  <c r="I97" i="5"/>
  <c r="H97" i="5"/>
  <c r="G97" i="5"/>
  <c r="E97" i="5"/>
  <c r="D97" i="5"/>
  <c r="W97" i="5"/>
  <c r="T97" i="5"/>
  <c r="K97" i="5"/>
  <c r="C97" i="5"/>
  <c r="P92" i="5"/>
  <c r="M92" i="5"/>
  <c r="H92" i="5"/>
  <c r="E92" i="5"/>
  <c r="U92" i="5"/>
  <c r="T92" i="5"/>
  <c r="O92" i="5"/>
  <c r="N92" i="5"/>
  <c r="L92" i="5"/>
  <c r="K92" i="5"/>
  <c r="G92" i="5"/>
  <c r="F92" i="5"/>
  <c r="D92" i="5"/>
  <c r="D91" i="5" s="1"/>
  <c r="C92" i="5"/>
  <c r="W92" i="5"/>
  <c r="S92" i="5"/>
  <c r="J92" i="5"/>
  <c r="F70" i="5"/>
  <c r="E70" i="5"/>
  <c r="J70" i="5"/>
  <c r="V70" i="5"/>
  <c r="I70" i="5"/>
  <c r="W70" i="5"/>
  <c r="T70" i="5"/>
  <c r="J57" i="5"/>
  <c r="M57" i="5"/>
  <c r="U57" i="5"/>
  <c r="W57" i="5"/>
  <c r="V54" i="5"/>
  <c r="U54" i="5"/>
  <c r="O54" i="5"/>
  <c r="N54" i="5"/>
  <c r="L54" i="5"/>
  <c r="K54" i="5"/>
  <c r="H54" i="5"/>
  <c r="G54" i="5"/>
  <c r="E54" i="5"/>
  <c r="D54" i="5"/>
  <c r="W54" i="5"/>
  <c r="T54" i="5"/>
  <c r="S54" i="5"/>
  <c r="P54" i="5"/>
  <c r="M54" i="5"/>
  <c r="J54" i="5"/>
  <c r="I54" i="5"/>
  <c r="F54" i="5"/>
  <c r="E35" i="5"/>
  <c r="W35" i="5"/>
  <c r="E22" i="5"/>
  <c r="T22" i="5"/>
  <c r="O22" i="5"/>
  <c r="J22" i="5"/>
  <c r="W22" i="5"/>
  <c r="K16" i="5"/>
  <c r="D16" i="5"/>
  <c r="T16" i="5"/>
  <c r="N16" i="5"/>
  <c r="M16" i="5"/>
  <c r="J16" i="5"/>
  <c r="I16" i="5"/>
  <c r="F16" i="5"/>
  <c r="E16" i="5"/>
  <c r="W16" i="5"/>
  <c r="V16" i="5"/>
  <c r="L16" i="5"/>
  <c r="C16" i="5"/>
  <c r="V136" i="5"/>
  <c r="U136" i="5"/>
  <c r="T136" i="5"/>
  <c r="S136" i="5"/>
  <c r="O11" i="5"/>
  <c r="L11" i="5"/>
  <c r="L19" i="5" s="1"/>
  <c r="D11" i="5"/>
  <c r="D19" i="5" s="1"/>
  <c r="N11" i="5"/>
  <c r="F11" i="5"/>
  <c r="P11" i="5"/>
  <c r="K11" i="5"/>
  <c r="W11" i="5"/>
  <c r="W19" i="5" s="1"/>
  <c r="G11" i="5"/>
  <c r="H9" i="6" l="1"/>
  <c r="K9" i="6"/>
  <c r="E9" i="6"/>
  <c r="U105" i="5"/>
  <c r="W105" i="5"/>
  <c r="P105" i="5"/>
  <c r="D105" i="5"/>
  <c r="D90" i="5" s="1"/>
  <c r="L91" i="5"/>
  <c r="L90" i="5" s="1"/>
  <c r="G91" i="5"/>
  <c r="W91" i="5"/>
  <c r="O91" i="5"/>
  <c r="K19" i="5"/>
  <c r="F19" i="5"/>
  <c r="N70" i="5"/>
  <c r="I11" i="5"/>
  <c r="I19" i="5" s="1"/>
  <c r="C57" i="5"/>
  <c r="K57" i="5"/>
  <c r="F57" i="5"/>
  <c r="N57" i="5"/>
  <c r="D57" i="5"/>
  <c r="L57" i="5"/>
  <c r="V57" i="5"/>
  <c r="H57" i="5"/>
  <c r="P57" i="5"/>
  <c r="P70" i="5"/>
  <c r="G57" i="5"/>
  <c r="O57" i="5"/>
  <c r="E57" i="5"/>
  <c r="G19" i="5"/>
  <c r="N19" i="5"/>
  <c r="J11" i="5"/>
  <c r="J19" i="5" s="1"/>
  <c r="T11" i="5"/>
  <c r="T19" i="5" s="1"/>
  <c r="D35" i="5"/>
  <c r="L35" i="5"/>
  <c r="V35" i="5"/>
  <c r="M35" i="5"/>
  <c r="S57" i="5"/>
  <c r="V11" i="5"/>
  <c r="V19" i="5" s="1"/>
  <c r="T35" i="5"/>
  <c r="T21" i="5" s="1"/>
  <c r="G16" i="5"/>
  <c r="O16" i="5"/>
  <c r="O19" i="5" s="1"/>
  <c r="P22" i="5"/>
  <c r="U11" i="5"/>
  <c r="S16" i="5"/>
  <c r="I22" i="5"/>
  <c r="G22" i="5"/>
  <c r="K105" i="5"/>
  <c r="M105" i="5"/>
  <c r="C70" i="5"/>
  <c r="K70" i="5"/>
  <c r="G70" i="5"/>
  <c r="O70" i="5"/>
  <c r="N91" i="5"/>
  <c r="M70" i="5"/>
  <c r="U70" i="5"/>
  <c r="E11" i="5"/>
  <c r="E19" i="5" s="1"/>
  <c r="M11" i="5"/>
  <c r="M19" i="5" s="1"/>
  <c r="H16" i="5"/>
  <c r="P16" i="5"/>
  <c r="P19" i="5" s="1"/>
  <c r="C22" i="5"/>
  <c r="X22" i="5"/>
  <c r="I35" i="5"/>
  <c r="D70" i="5"/>
  <c r="L70" i="5"/>
  <c r="U16" i="5"/>
  <c r="D22" i="5"/>
  <c r="D21" i="5" s="1"/>
  <c r="L22" i="5"/>
  <c r="V22" i="5"/>
  <c r="W21" i="5"/>
  <c r="J35" i="5"/>
  <c r="J21" i="5" s="1"/>
  <c r="H35" i="5"/>
  <c r="P35" i="5"/>
  <c r="F35" i="5"/>
  <c r="N35" i="5"/>
  <c r="I57" i="5"/>
  <c r="S70" i="5"/>
  <c r="M22" i="5"/>
  <c r="K22" i="5"/>
  <c r="C35" i="5"/>
  <c r="K35" i="5"/>
  <c r="U35" i="5"/>
  <c r="T57" i="5"/>
  <c r="H70" i="5"/>
  <c r="V131" i="5"/>
  <c r="V133" i="5" s="1"/>
  <c r="V137" i="5" s="1"/>
  <c r="I21" i="5"/>
  <c r="E21" i="5"/>
  <c r="H11" i="5"/>
  <c r="U22" i="5"/>
  <c r="G35" i="5"/>
  <c r="O35" i="5"/>
  <c r="O21" i="5" s="1"/>
  <c r="H22" i="5"/>
  <c r="S22" i="5"/>
  <c r="S11" i="5"/>
  <c r="C11" i="5"/>
  <c r="C19" i="5" s="1"/>
  <c r="S35" i="5"/>
  <c r="X54" i="5"/>
  <c r="F22" i="5"/>
  <c r="N22" i="5"/>
  <c r="H91" i="5"/>
  <c r="P91" i="5"/>
  <c r="Q97" i="5"/>
  <c r="X115" i="5"/>
  <c r="J91" i="5"/>
  <c r="F105" i="5"/>
  <c r="N105" i="5"/>
  <c r="S91" i="5"/>
  <c r="G105" i="5"/>
  <c r="O105" i="5"/>
  <c r="Y115" i="5"/>
  <c r="Q115" i="5"/>
  <c r="W90" i="5"/>
  <c r="W56" i="5" s="1"/>
  <c r="W117" i="5" s="1"/>
  <c r="T91" i="5"/>
  <c r="T90" i="5" s="1"/>
  <c r="T56" i="5" s="1"/>
  <c r="J105" i="5"/>
  <c r="H105" i="5"/>
  <c r="C91" i="5"/>
  <c r="K91" i="5"/>
  <c r="E91" i="5"/>
  <c r="M91" i="5"/>
  <c r="V92" i="5"/>
  <c r="F97" i="5"/>
  <c r="F91" i="5" s="1"/>
  <c r="F90" i="5" s="1"/>
  <c r="F56" i="5" s="1"/>
  <c r="X102" i="5"/>
  <c r="E106" i="5"/>
  <c r="E105" i="5" s="1"/>
  <c r="V106" i="5"/>
  <c r="V105" i="5" s="1"/>
  <c r="S115" i="5"/>
  <c r="S105" i="5" s="1"/>
  <c r="C115" i="5"/>
  <c r="C105" i="5" s="1"/>
  <c r="I92" i="5"/>
  <c r="I91" i="5" s="1"/>
  <c r="I106" i="5"/>
  <c r="I105" i="5" s="1"/>
  <c r="U97" i="5"/>
  <c r="U91" i="5" s="1"/>
  <c r="U90" i="5" s="1"/>
  <c r="V102" i="5"/>
  <c r="Q112" i="5"/>
  <c r="U56" i="5" l="1"/>
  <c r="U21" i="5"/>
  <c r="O90" i="5"/>
  <c r="D56" i="5"/>
  <c r="D117" i="5" s="1"/>
  <c r="D118" i="5" s="1"/>
  <c r="D119" i="5" s="1"/>
  <c r="D120" i="5" s="1"/>
  <c r="P90" i="5"/>
  <c r="P56" i="5" s="1"/>
  <c r="M90" i="5"/>
  <c r="M56" i="5" s="1"/>
  <c r="K90" i="5"/>
  <c r="K56" i="5" s="1"/>
  <c r="G90" i="5"/>
  <c r="G56" i="5" s="1"/>
  <c r="G117" i="5" s="1"/>
  <c r="N90" i="5"/>
  <c r="N56" i="5" s="1"/>
  <c r="N117" i="5" s="1"/>
  <c r="N118" i="5" s="1"/>
  <c r="N119" i="5" s="1"/>
  <c r="N120" i="5" s="1"/>
  <c r="T117" i="5"/>
  <c r="T118" i="5" s="1"/>
  <c r="T119" i="5" s="1"/>
  <c r="N21" i="5"/>
  <c r="F21" i="5"/>
  <c r="H21" i="5"/>
  <c r="K21" i="5"/>
  <c r="K117" i="5" s="1"/>
  <c r="K118" i="5" s="1"/>
  <c r="K119" i="5" s="1"/>
  <c r="K120" i="5" s="1"/>
  <c r="L21" i="5"/>
  <c r="M21" i="5"/>
  <c r="M117" i="5" s="1"/>
  <c r="M118" i="5" s="1"/>
  <c r="M119" i="5" s="1"/>
  <c r="M120" i="5" s="1"/>
  <c r="U117" i="5"/>
  <c r="U118" i="5" s="1"/>
  <c r="U119" i="5" s="1"/>
  <c r="G21" i="5"/>
  <c r="H19" i="5"/>
  <c r="U19" i="5"/>
  <c r="F117" i="5"/>
  <c r="F118" i="5" s="1"/>
  <c r="F119" i="5" s="1"/>
  <c r="F120" i="5" s="1"/>
  <c r="L56" i="5"/>
  <c r="C90" i="5"/>
  <c r="C56" i="5" s="1"/>
  <c r="X11" i="5"/>
  <c r="I90" i="5"/>
  <c r="I56" i="5" s="1"/>
  <c r="I117" i="5" s="1"/>
  <c r="I118" i="5" s="1"/>
  <c r="I119" i="5" s="1"/>
  <c r="I120" i="5" s="1"/>
  <c r="S19" i="5"/>
  <c r="S131" i="5" s="1"/>
  <c r="S133" i="5" s="1"/>
  <c r="S137" i="5" s="1"/>
  <c r="P21" i="5"/>
  <c r="E90" i="5"/>
  <c r="E56" i="5" s="1"/>
  <c r="E117" i="5" s="1"/>
  <c r="Q11" i="5"/>
  <c r="S21" i="5"/>
  <c r="C21" i="5"/>
  <c r="O56" i="5"/>
  <c r="O117" i="5" s="1"/>
  <c r="V21" i="5"/>
  <c r="W118" i="5"/>
  <c r="W119" i="5" s="1"/>
  <c r="X112" i="5"/>
  <c r="Z112" i="5" s="1"/>
  <c r="X92" i="5"/>
  <c r="Q102" i="5"/>
  <c r="V91" i="5"/>
  <c r="V90" i="5" s="1"/>
  <c r="V56" i="5" s="1"/>
  <c r="Q35" i="5"/>
  <c r="X35" i="5"/>
  <c r="X21" i="5" s="1"/>
  <c r="H90" i="5"/>
  <c r="H56" i="5" s="1"/>
  <c r="H117" i="5" s="1"/>
  <c r="Q70" i="5"/>
  <c r="U131" i="5"/>
  <c r="U133" i="5" s="1"/>
  <c r="U137" i="5" s="1"/>
  <c r="Q106" i="5"/>
  <c r="Q105" i="5" s="1"/>
  <c r="Y106" i="5"/>
  <c r="X106" i="5"/>
  <c r="Q57" i="5"/>
  <c r="J90" i="5"/>
  <c r="J56" i="5" s="1"/>
  <c r="J117" i="5" s="1"/>
  <c r="J118" i="5" s="1"/>
  <c r="Y97" i="5"/>
  <c r="X70" i="5"/>
  <c r="Z70" i="5" s="1"/>
  <c r="Q22" i="5"/>
  <c r="Z22" i="5" s="1"/>
  <c r="X97" i="5"/>
  <c r="Z97" i="5" s="1"/>
  <c r="X57" i="5"/>
  <c r="Y11" i="5"/>
  <c r="Q16" i="5"/>
  <c r="C54" i="5"/>
  <c r="Q92" i="5"/>
  <c r="Y92" i="5"/>
  <c r="S90" i="5"/>
  <c r="S56" i="5" s="1"/>
  <c r="Z115" i="5"/>
  <c r="Y22" i="5"/>
  <c r="X16" i="5"/>
  <c r="Z102" i="5"/>
  <c r="T131" i="5"/>
  <c r="T133" i="5" s="1"/>
  <c r="T137" i="5" s="1"/>
  <c r="T122" i="5" l="1"/>
  <c r="T124" i="5" s="1"/>
  <c r="T126" i="5" s="1"/>
  <c r="T129" i="5" s="1"/>
  <c r="U122" i="5"/>
  <c r="U124" i="5" s="1"/>
  <c r="U126" i="5" s="1"/>
  <c r="U129" i="5" s="1"/>
  <c r="Q91" i="5"/>
  <c r="Q90" i="5" s="1"/>
  <c r="Q56" i="5" s="1"/>
  <c r="C117" i="5"/>
  <c r="C118" i="5" s="1"/>
  <c r="C119" i="5" s="1"/>
  <c r="C120" i="5" s="1"/>
  <c r="L117" i="5"/>
  <c r="L118" i="5" s="1"/>
  <c r="L119" i="5" s="1"/>
  <c r="L120" i="5" s="1"/>
  <c r="Z16" i="5"/>
  <c r="H118" i="5"/>
  <c r="H119" i="5" s="1"/>
  <c r="H120" i="5" s="1"/>
  <c r="Z11" i="5"/>
  <c r="Q19" i="5"/>
  <c r="V117" i="5"/>
  <c r="V118" i="5" s="1"/>
  <c r="V119" i="5" s="1"/>
  <c r="Q21" i="5"/>
  <c r="Z21" i="5" s="1"/>
  <c r="E118" i="5"/>
  <c r="E119" i="5" s="1"/>
  <c r="E120" i="5" s="1"/>
  <c r="S117" i="5"/>
  <c r="S122" i="5" s="1"/>
  <c r="S124" i="5" s="1"/>
  <c r="S126" i="5" s="1"/>
  <c r="S129" i="5" s="1"/>
  <c r="P117" i="5"/>
  <c r="P118" i="5" s="1"/>
  <c r="P119" i="5" s="1"/>
  <c r="P120" i="5" s="1"/>
  <c r="Y112" i="5"/>
  <c r="Y105" i="5" s="1"/>
  <c r="Z57" i="5"/>
  <c r="Y70" i="5"/>
  <c r="G118" i="5"/>
  <c r="G119" i="5" s="1"/>
  <c r="G120" i="5" s="1"/>
  <c r="J119" i="5"/>
  <c r="J120" i="5" s="1"/>
  <c r="Z35" i="5"/>
  <c r="Y102" i="5"/>
  <c r="Y91" i="5" s="1"/>
  <c r="Z92" i="5"/>
  <c r="X91" i="5"/>
  <c r="O118" i="5"/>
  <c r="O119" i="5" s="1"/>
  <c r="O120" i="5" s="1"/>
  <c r="Q54" i="5"/>
  <c r="Z54" i="5" s="1"/>
  <c r="Y54" i="5"/>
  <c r="Z106" i="5"/>
  <c r="X105" i="5"/>
  <c r="Z105" i="5" s="1"/>
  <c r="Y16" i="5"/>
  <c r="Y19" i="5" s="1"/>
  <c r="Y57" i="5"/>
  <c r="Y35" i="5"/>
  <c r="Y21" i="5" s="1"/>
  <c r="X19" i="5"/>
  <c r="V122" i="5" l="1"/>
  <c r="V124" i="5" s="1"/>
  <c r="V126" i="5" s="1"/>
  <c r="V129" i="5" s="1"/>
  <c r="S118" i="5"/>
  <c r="S119" i="5" s="1"/>
  <c r="Q117" i="5"/>
  <c r="Q118" i="5" s="1"/>
  <c r="Q119" i="5" s="1"/>
  <c r="Q120" i="5" s="1"/>
  <c r="Y90" i="5"/>
  <c r="Z19" i="5"/>
  <c r="Y56" i="5"/>
  <c r="Y117" i="5" s="1"/>
  <c r="Z91" i="5"/>
  <c r="X90" i="5"/>
  <c r="Z90" i="5" l="1"/>
  <c r="X56" i="5"/>
  <c r="Y118" i="5"/>
  <c r="Y119" i="5" s="1"/>
  <c r="X117" i="5" l="1"/>
  <c r="Z56" i="5"/>
  <c r="Z117" i="5" l="1"/>
  <c r="X118" i="5"/>
  <c r="Z118" i="5" s="1"/>
  <c r="X119" i="5" l="1"/>
  <c r="Z119" i="5" s="1"/>
  <c r="F29" i="7" l="1"/>
  <c r="H29" i="7" s="1"/>
</calcChain>
</file>

<file path=xl/sharedStrings.xml><?xml version="1.0" encoding="utf-8"?>
<sst xmlns="http://schemas.openxmlformats.org/spreadsheetml/2006/main" count="499" uniqueCount="186">
  <si>
    <t>DIRECCION DE CADENAS AGRICOLAS Y FORESTALES</t>
  </si>
  <si>
    <t>PROGRAMA DE SEGUIMIENTO Y EVALUACION FONDOS PARAFISCALES</t>
  </si>
  <si>
    <t>FONDO NACIONAL DE FOMENTO DE LA PAPA</t>
  </si>
  <si>
    <t>CUENTAS</t>
  </si>
  <si>
    <t>APROP</t>
  </si>
  <si>
    <t>Acuerdo 02</t>
  </si>
  <si>
    <t>Acuerdo 03</t>
  </si>
  <si>
    <t>APROP DEF</t>
  </si>
  <si>
    <t>EJECUCIÓN</t>
  </si>
  <si>
    <t>AJUSTE</t>
  </si>
  <si>
    <t>TOTAL</t>
  </si>
  <si>
    <t>SALDO</t>
  </si>
  <si>
    <t>%</t>
  </si>
  <si>
    <t>AÑO 2025</t>
  </si>
  <si>
    <t>1ER TRIM</t>
  </si>
  <si>
    <t>2DO TRIM</t>
  </si>
  <si>
    <t>3ER TRIM</t>
  </si>
  <si>
    <t>4TO TRIM</t>
  </si>
  <si>
    <t>AÑO</t>
  </si>
  <si>
    <t>EJECUTADO</t>
  </si>
  <si>
    <t>INGRESOS</t>
  </si>
  <si>
    <t>INGRESOS OPERACIONALES</t>
  </si>
  <si>
    <t>Cuota de Fomento</t>
  </si>
  <si>
    <t>Cuota de Fomento vigencias anteriores</t>
  </si>
  <si>
    <t>Intereses por Mora</t>
  </si>
  <si>
    <t>Superávit Vigencias anteriores</t>
  </si>
  <si>
    <t>INGRESOS NO OPERACIONALES</t>
  </si>
  <si>
    <t>Otros Ingresos</t>
  </si>
  <si>
    <t>Ingresos Financieros</t>
  </si>
  <si>
    <t>TOTAL INGRESOS</t>
  </si>
  <si>
    <t>EGRESOS</t>
  </si>
  <si>
    <t>FUNCIONAMIENTO:</t>
  </si>
  <si>
    <t>SERVICIOS PERSONALES</t>
  </si>
  <si>
    <t>Sueldos</t>
  </si>
  <si>
    <t>Auxilio de Transporte</t>
  </si>
  <si>
    <t>Vacaciones</t>
  </si>
  <si>
    <t>Prima legal</t>
  </si>
  <si>
    <t>Cesantías</t>
  </si>
  <si>
    <t>Intereses de cesantías</t>
  </si>
  <si>
    <t>Caja de compensación</t>
  </si>
  <si>
    <t>Aportes ICBF</t>
  </si>
  <si>
    <t>Aportes SENA</t>
  </si>
  <si>
    <t>GASTOS GENERALES</t>
  </si>
  <si>
    <t>Honorarios</t>
  </si>
  <si>
    <t>Dotación y suministro</t>
  </si>
  <si>
    <t>Muebles, enseres y equipo de oficina</t>
  </si>
  <si>
    <t>Equipo de laboratorio y campo</t>
  </si>
  <si>
    <t>Impresos, publicaciones, suscripciones y afiliaciones</t>
  </si>
  <si>
    <t xml:space="preserve">Materiales y suministros </t>
  </si>
  <si>
    <t>Comunicaciones y transporte - correo</t>
  </si>
  <si>
    <t>Transportes fletes y acarreos</t>
  </si>
  <si>
    <t>Capacitación</t>
  </si>
  <si>
    <t>Divulgación</t>
  </si>
  <si>
    <t>Mantenimiento</t>
  </si>
  <si>
    <t>Seguros, impuestos y gastos legales</t>
  </si>
  <si>
    <t>Comisiones y gastos bancarios</t>
  </si>
  <si>
    <t>Viáticos y Gastos de viaje</t>
  </si>
  <si>
    <t>Servicios públicos</t>
  </si>
  <si>
    <t xml:space="preserve">Arriendos </t>
  </si>
  <si>
    <t>Cuota de fiscalización y auditaje</t>
  </si>
  <si>
    <t>Gastos del máximo órgano de dirección</t>
  </si>
  <si>
    <t>CUOTA DE ADMINISTRACIÓN</t>
  </si>
  <si>
    <t xml:space="preserve">Contraprestación </t>
  </si>
  <si>
    <t>INVERSIÓN:</t>
  </si>
  <si>
    <t>Dotación y suministro a trabajadores</t>
  </si>
  <si>
    <t>Materiales y suministros (insumos agrícolas y pecuarios)</t>
  </si>
  <si>
    <t>Servicios de aseo, vigilancia y seguridad</t>
  </si>
  <si>
    <t>Cuota de Auditaje C.G.R.</t>
  </si>
  <si>
    <t>Gastos Junta Directiva</t>
  </si>
  <si>
    <t>ESTUDIOS Y PROYECTOS</t>
  </si>
  <si>
    <t>Programa 1  - Investigación y transferencia de tecnología</t>
  </si>
  <si>
    <t>Insumos agrícolas lotes de pruebas</t>
  </si>
  <si>
    <t>Análisis de suelo</t>
  </si>
  <si>
    <t>Investigación de consumo per cápita de papa en Colombia</t>
  </si>
  <si>
    <t>Estudios e investigaciones Económicas</t>
  </si>
  <si>
    <t>ATL</t>
  </si>
  <si>
    <t>BTL</t>
  </si>
  <si>
    <t>TOTAL INVERSIÓN Y FUNCIONAMIENTO</t>
  </si>
  <si>
    <t>RESERVA PROY. INV. Y GT.</t>
  </si>
  <si>
    <t>TOTAL PRESUPUESTO</t>
  </si>
  <si>
    <t>Cifra de control</t>
  </si>
  <si>
    <t>Ejecucion</t>
  </si>
  <si>
    <t>PRESUPUESTO</t>
  </si>
  <si>
    <t>CONTABILIDAD</t>
  </si>
  <si>
    <t>DIF</t>
  </si>
  <si>
    <t>CTA 53</t>
  </si>
  <si>
    <t>ACT FIJOS</t>
  </si>
  <si>
    <t>devolución de transf</t>
  </si>
  <si>
    <t>Ingreso</t>
  </si>
  <si>
    <t>Reversion perdida deterioro</t>
  </si>
  <si>
    <t>Reposicion activo fijo</t>
  </si>
  <si>
    <t>Consumo de reserva</t>
  </si>
  <si>
    <t>Dif</t>
  </si>
  <si>
    <t>Análisis y caracterización de producto</t>
  </si>
  <si>
    <t>CUADRO CONTROL DE APROPIACION 2025</t>
  </si>
  <si>
    <t>Acuerdo 04</t>
  </si>
  <si>
    <t>Traslado 01</t>
  </si>
  <si>
    <t>Traslado 02</t>
  </si>
  <si>
    <t>Acuerdo 05</t>
  </si>
  <si>
    <t>Acuerdo 06</t>
  </si>
  <si>
    <t>Traslado 03</t>
  </si>
  <si>
    <t>Traslado 04</t>
  </si>
  <si>
    <t>Septiembre</t>
  </si>
  <si>
    <t>Octubre</t>
  </si>
  <si>
    <t>Noviembre</t>
  </si>
  <si>
    <t>Diciembre</t>
  </si>
  <si>
    <t>Aportes a salud</t>
  </si>
  <si>
    <t>Aporte a pension</t>
  </si>
  <si>
    <t>Aportes a riesgos liberales</t>
  </si>
  <si>
    <t>Proyecto No 1 - Implementación y Transferencia de Tecnología en el Sector Productivo Papa – ITPA</t>
  </si>
  <si>
    <t>Insumos agrícolas</t>
  </si>
  <si>
    <t>Análisis de suelo ITPA</t>
  </si>
  <si>
    <t xml:space="preserve">Trampas Tecia solanivora (feromonas e implementos)  </t>
  </si>
  <si>
    <t xml:space="preserve">Estudio para el análisis de la vulnerabilidad por riesgo climatico en el cultivo de papa en Colombia. </t>
  </si>
  <si>
    <t>Proyecto No 2 - Mejoramiento Genético de Papa Tetraploide como Estrategia de Sostenibilidad para el Sistema Productivo en Colombia</t>
  </si>
  <si>
    <t xml:space="preserve">Insumos de laboratorio y campo de investigación para patógenos de suelo. </t>
  </si>
  <si>
    <t>Análisis foliares</t>
  </si>
  <si>
    <t>Proyecto No 3 - Diseño y Construcción de un Sistema Productivo de Semilla Certificadas de Papa Fase I</t>
  </si>
  <si>
    <t>Analisis de virus y patogenos normatividad ICA</t>
  </si>
  <si>
    <t>Programa de transferencia de tecnología a través de la ampliación de oferta de tubérculo semilla -  categoría certificada</t>
  </si>
  <si>
    <t>Proyecto No 1 - Estrategias de promocion al consumo de papa y divulgacion multiplataforma del FNFP</t>
  </si>
  <si>
    <t>Digital</t>
  </si>
  <si>
    <t>Estudio de percepción de la categoría</t>
  </si>
  <si>
    <t>Apoyo a la comercializacíon</t>
  </si>
  <si>
    <t>Proyecto No 2 - Sistemas de informacion estadistica y estudios economicos de la cadena agroalimentaria de la papa</t>
  </si>
  <si>
    <t>Proyecto No 3 - Implementacion de un modelo agroindustrial innovador a pequeña escala para la elaboracion de productos derivados a partir de la transformacion de la papa</t>
  </si>
  <si>
    <t>FUNCIONAMIENTO</t>
  </si>
  <si>
    <t>ADMINISTRATIVO</t>
  </si>
  <si>
    <t>RECAUDO</t>
  </si>
  <si>
    <t>PRESUPUESTO INICIAL</t>
  </si>
  <si>
    <t>PRESUPUESTO DEFINITIVO</t>
  </si>
  <si>
    <t>ITPA</t>
  </si>
  <si>
    <t>GENETICO</t>
  </si>
  <si>
    <t>SEMILLA</t>
  </si>
  <si>
    <t>CONSUMO</t>
  </si>
  <si>
    <t>ECONOMICO</t>
  </si>
  <si>
    <t>CDT</t>
  </si>
  <si>
    <t>INVERSIÓN</t>
  </si>
  <si>
    <t>ASOCIATIVIDAD</t>
  </si>
  <si>
    <t>MECANISMOS</t>
  </si>
  <si>
    <t>Implementación y transferencia de tecnología en el sector productivo papa - ITPA</t>
  </si>
  <si>
    <t>PRESUPUESTO APROBADO</t>
  </si>
  <si>
    <t>ACUERDO 04</t>
  </si>
  <si>
    <t>VALOR TOTAL 2025</t>
  </si>
  <si>
    <t>RUBRO</t>
  </si>
  <si>
    <t xml:space="preserve"> SALDO</t>
  </si>
  <si>
    <t>TRASLADO</t>
  </si>
  <si>
    <t xml:space="preserve"> REMANENTE PRESUPUESTAL</t>
  </si>
  <si>
    <t>SUB RUBRO</t>
  </si>
  <si>
    <t>APROBADO 2025</t>
  </si>
  <si>
    <t>EJECUTADO MAYO</t>
  </si>
  <si>
    <t>A EJECUTAR JUN-DIC</t>
  </si>
  <si>
    <t xml:space="preserve">VIGENCIA 2025 </t>
  </si>
  <si>
    <t xml:space="preserve">INVERSIÓN - GASTOS GENERALES </t>
  </si>
  <si>
    <t>Servicio de aseo, vigilancia y seguridad</t>
  </si>
  <si>
    <t xml:space="preserve">GASTOS GENERALES </t>
  </si>
  <si>
    <t xml:space="preserve">FUNCIONAMIENTO ADMINISTRATIVO - GASTOS GENERALES </t>
  </si>
  <si>
    <t>Inversion FNFP</t>
  </si>
  <si>
    <t>TRIMESTRES</t>
  </si>
  <si>
    <t>MES 1</t>
  </si>
  <si>
    <t>MES 2</t>
  </si>
  <si>
    <t>MES 3</t>
  </si>
  <si>
    <t>TOTAL PRESUPUESTO POR TRIMESTRE</t>
  </si>
  <si>
    <t>Trimestre 1</t>
  </si>
  <si>
    <t>Trimestre 2</t>
  </si>
  <si>
    <t>Trimestre 3</t>
  </si>
  <si>
    <t>Trimestre 4</t>
  </si>
  <si>
    <t>MES</t>
  </si>
  <si>
    <t>VALORES PRESUPUESTADOS</t>
  </si>
  <si>
    <t>EJECUCION Y PROYECCION</t>
  </si>
  <si>
    <t>REMANENTE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</si>
  <si>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</si>
  <si>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</si>
  <si>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</si>
  <si>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</si>
  <si>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</si>
  <si>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</si>
  <si>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</si>
  <si>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</si>
  <si>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APROBADO 2026</t>
  </si>
  <si>
    <t>EJECUTADO ENERO</t>
  </si>
  <si>
    <t>A EJECUTAR FEB-DIC</t>
  </si>
  <si>
    <t>VIGENCIA 2026</t>
  </si>
  <si>
    <t>F.C ENERO</t>
  </si>
  <si>
    <t>Traslado 05</t>
  </si>
  <si>
    <t>Programa 2 - Estudios económicos y comercialización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</si>
</sst>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\ #,##0;[Red]\-&quot;$&quot;\ #,##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_-;\-* #,##0_-;_-* &quot;-&quot;??_-;_-@_-"/>
    <numFmt numFmtId="167" formatCode="_-&quot;$&quot;* #,##0_-;\-&quot;$&quot;* #,##0_-;_-&quot;$&quot;* &quot;-&quot;??_-;_-@_-"/>
    <numFmt numFmtId="168" formatCode="_-&quot;$&quot;* #,##0.00_-;\-&quot;$&quot;* #,##0.00_-;_-&quot;$&quot;* &quot;-&quot;??_-;_-@_-"/>
    <numFmt numFmtId="169" formatCode="_-&quot;$&quot;\ * #,##0_-;\-&quot;$&quot;\ * #,##0_-;_-&quot;$&quot;\ * &quot;-&quot;??_-;_-@_-"/>
    <numFmt numFmtId="170" formatCode="0.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b/>
      <sz val="12"/>
      <color theme="8" tint="-0.499984740745262"/>
      <name val="Arial Narrow"/>
      <family val="2"/>
    </font>
    <font>
      <sz val="12"/>
      <color theme="1"/>
      <name val="Arial Narrow"/>
      <family val="2"/>
    </font>
    <font>
      <sz val="12"/>
      <color theme="0"/>
      <name val="Arial Narrow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8" tint="-0.499984740745262"/>
      <name val="Arial"/>
      <family val="2"/>
    </font>
    <font>
      <b/>
      <sz val="11"/>
      <color theme="8" tint="-0.499984740745262"/>
      <name val="Arial"/>
      <family val="2"/>
    </font>
    <font>
      <sz val="11"/>
      <color theme="8" tint="-0.499984740745262"/>
      <name val="Arial"/>
      <family val="2"/>
    </font>
    <font>
      <sz val="12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FFFFFF"/>
      <name val="Arial Narrow"/>
      <family val="2"/>
    </font>
    <font>
      <sz val="10"/>
      <color rgb="FF000000"/>
      <name val="Arial Narrow"/>
      <family val="2"/>
    </font>
    <font>
      <sz val="12"/>
      <color theme="1"/>
      <name val="Times New Roman"/>
      <family val="1"/>
    </font>
    <font>
      <b/>
      <sz val="11"/>
      <color rgb="FFFFFF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244061"/>
        <bgColor indexed="64"/>
      </patternFill>
    </fill>
    <fill>
      <patternFill patternType="solid">
        <fgColor rgb="FF1F4E78"/>
        <bgColor indexed="64"/>
      </patternFill>
    </fill>
  </fills>
  <borders count="36">
    <border>
      <left/>
      <right/>
      <top/>
      <bottom/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indexed="64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 style="thin">
        <color theme="8" tint="-0.499984740745262"/>
      </right>
      <top/>
      <bottom/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/>
      <diagonal/>
    </border>
    <border>
      <left/>
      <right/>
      <top style="medium">
        <color theme="8" tint="-0.24994659260841701"/>
      </top>
      <bottom/>
      <diagonal/>
    </border>
    <border>
      <left/>
      <right style="medium">
        <color theme="8" tint="-0.24994659260841701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/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/>
      <bottom style="thin">
        <color theme="8" tint="-0.24994659260841701"/>
      </bottom>
      <diagonal/>
    </border>
    <border>
      <left style="medium">
        <color rgb="FF95B3D7"/>
      </left>
      <right style="medium">
        <color rgb="FF95B3D7"/>
      </right>
      <top style="medium">
        <color rgb="FF95B3D7"/>
      </top>
      <bottom style="medium">
        <color rgb="FF95B3D7"/>
      </bottom>
      <diagonal/>
    </border>
    <border>
      <left/>
      <right style="medium">
        <color rgb="FF95B3D7"/>
      </right>
      <top style="medium">
        <color rgb="FF95B3D7"/>
      </top>
      <bottom style="medium">
        <color rgb="FF95B3D7"/>
      </bottom>
      <diagonal/>
    </border>
    <border>
      <left style="medium">
        <color rgb="FF95B3D7"/>
      </left>
      <right style="medium">
        <color rgb="FF95B3D7"/>
      </right>
      <top/>
      <bottom style="medium">
        <color rgb="FF95B3D7"/>
      </bottom>
      <diagonal/>
    </border>
    <border>
      <left/>
      <right style="medium">
        <color rgb="FF95B3D7"/>
      </right>
      <top/>
      <bottom style="medium">
        <color rgb="FF95B3D7"/>
      </bottom>
      <diagonal/>
    </border>
    <border>
      <left/>
      <right style="medium">
        <color rgb="FF95B3D7"/>
      </right>
      <top/>
      <bottom/>
      <diagonal/>
    </border>
    <border>
      <left style="medium">
        <color rgb="FF2F75B5"/>
      </left>
      <right style="medium">
        <color rgb="FF2F75B5"/>
      </right>
      <top style="medium">
        <color rgb="FF2F75B5"/>
      </top>
      <bottom style="medium">
        <color rgb="FF2F75B5"/>
      </bottom>
      <diagonal/>
    </border>
    <border>
      <left/>
      <right style="medium">
        <color rgb="FF2F75B5"/>
      </right>
      <top style="medium">
        <color rgb="FF2F75B5"/>
      </top>
      <bottom style="medium">
        <color rgb="FF2F75B5"/>
      </bottom>
      <diagonal/>
    </border>
    <border>
      <left style="medium">
        <color rgb="FF2F75B5"/>
      </left>
      <right style="medium">
        <color rgb="FF2F75B5"/>
      </right>
      <top/>
      <bottom style="medium">
        <color rgb="FF2F75B5"/>
      </bottom>
      <diagonal/>
    </border>
    <border>
      <left/>
      <right style="medium">
        <color rgb="FF2F75B5"/>
      </right>
      <top/>
      <bottom style="medium">
        <color rgb="FF2F75B5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" fillId="0" borderId="0"/>
    <xf numFmtId="0" fontId="15" fillId="0" borderId="0"/>
  </cellStyleXfs>
  <cellXfs count="198">
    <xf numFmtId="0" fontId="0" fillId="0" borderId="0" xfId="0"/>
    <xf numFmtId="0" fontId="3" fillId="0" borderId="0" xfId="4" applyFont="1" applyAlignment="1">
      <alignment horizontal="center"/>
    </xf>
    <xf numFmtId="0" fontId="4" fillId="0" borderId="0" xfId="4" applyFont="1" applyAlignment="1">
      <alignment horizontal="center"/>
    </xf>
    <xf numFmtId="0" fontId="5" fillId="0" borderId="0" xfId="4" applyFont="1"/>
    <xf numFmtId="43" fontId="5" fillId="0" borderId="0" xfId="1" applyFont="1"/>
    <xf numFmtId="165" fontId="4" fillId="0" borderId="0" xfId="5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/>
    </xf>
    <xf numFmtId="167" fontId="4" fillId="0" borderId="0" xfId="6" applyNumberFormat="1" applyFont="1" applyBorder="1" applyAlignment="1">
      <alignment horizontal="center"/>
    </xf>
    <xf numFmtId="167" fontId="4" fillId="0" borderId="0" xfId="7" applyNumberFormat="1" applyFont="1" applyBorder="1" applyAlignment="1">
      <alignment horizontal="center"/>
    </xf>
    <xf numFmtId="165" fontId="6" fillId="2" borderId="2" xfId="5" applyNumberFormat="1" applyFont="1" applyFill="1" applyBorder="1" applyAlignment="1">
      <alignment horizontal="center" vertical="center"/>
    </xf>
    <xf numFmtId="167" fontId="6" fillId="2" borderId="3" xfId="7" applyNumberFormat="1" applyFont="1" applyFill="1" applyBorder="1" applyAlignment="1">
      <alignment horizontal="center" vertical="center" wrapText="1"/>
    </xf>
    <xf numFmtId="165" fontId="6" fillId="2" borderId="1" xfId="5" applyNumberFormat="1" applyFont="1" applyFill="1" applyBorder="1" applyAlignment="1">
      <alignment horizontal="center" vertical="center"/>
    </xf>
    <xf numFmtId="165" fontId="6" fillId="2" borderId="3" xfId="5" applyNumberFormat="1" applyFont="1" applyFill="1" applyBorder="1" applyAlignment="1">
      <alignment horizontal="center" vertical="center"/>
    </xf>
    <xf numFmtId="165" fontId="6" fillId="2" borderId="5" xfId="5" applyNumberFormat="1" applyFont="1" applyFill="1" applyBorder="1" applyAlignment="1">
      <alignment horizontal="center" vertical="center" wrapText="1"/>
    </xf>
    <xf numFmtId="167" fontId="6" fillId="2" borderId="6" xfId="7" applyNumberFormat="1" applyFont="1" applyFill="1" applyBorder="1" applyAlignment="1">
      <alignment horizontal="center" vertical="center" wrapText="1"/>
    </xf>
    <xf numFmtId="165" fontId="6" fillId="2" borderId="4" xfId="5" applyNumberFormat="1" applyFont="1" applyFill="1" applyBorder="1" applyAlignment="1">
      <alignment horizontal="center" vertical="center" wrapText="1"/>
    </xf>
    <xf numFmtId="165" fontId="6" fillId="2" borderId="6" xfId="5" applyNumberFormat="1" applyFont="1" applyFill="1" applyBorder="1" applyAlignment="1">
      <alignment horizontal="center" vertical="center" wrapText="1"/>
    </xf>
    <xf numFmtId="0" fontId="7" fillId="3" borderId="4" xfId="4" applyFont="1" applyFill="1" applyBorder="1"/>
    <xf numFmtId="167" fontId="7" fillId="3" borderId="5" xfId="8" applyNumberFormat="1" applyFont="1" applyFill="1" applyBorder="1" applyAlignment="1"/>
    <xf numFmtId="166" fontId="7" fillId="3" borderId="5" xfId="1" applyNumberFormat="1" applyFont="1" applyFill="1" applyBorder="1" applyAlignment="1"/>
    <xf numFmtId="167" fontId="7" fillId="3" borderId="6" xfId="8" applyNumberFormat="1" applyFont="1" applyFill="1" applyBorder="1" applyAlignment="1"/>
    <xf numFmtId="168" fontId="5" fillId="0" borderId="0" xfId="4" applyNumberFormat="1" applyFont="1"/>
    <xf numFmtId="167" fontId="7" fillId="3" borderId="4" xfId="8" applyNumberFormat="1" applyFont="1" applyFill="1" applyBorder="1" applyAlignment="1"/>
    <xf numFmtId="10" fontId="7" fillId="3" borderId="6" xfId="3" applyNumberFormat="1" applyFont="1" applyFill="1" applyBorder="1" applyAlignment="1">
      <alignment horizontal="center"/>
    </xf>
    <xf numFmtId="167" fontId="5" fillId="0" borderId="0" xfId="4" applyNumberFormat="1" applyFont="1"/>
    <xf numFmtId="167" fontId="5" fillId="0" borderId="5" xfId="8" applyNumberFormat="1" applyFont="1" applyFill="1" applyBorder="1" applyAlignment="1"/>
    <xf numFmtId="166" fontId="5" fillId="0" borderId="5" xfId="1" applyNumberFormat="1" applyFont="1" applyFill="1" applyBorder="1" applyAlignment="1"/>
    <xf numFmtId="167" fontId="5" fillId="0" borderId="6" xfId="8" applyNumberFormat="1" applyFont="1" applyBorder="1" applyAlignment="1"/>
    <xf numFmtId="167" fontId="5" fillId="0" borderId="4" xfId="8" applyNumberFormat="1" applyFont="1" applyFill="1" applyBorder="1" applyAlignment="1"/>
    <xf numFmtId="10" fontId="5" fillId="0" borderId="6" xfId="3" applyNumberFormat="1" applyFont="1" applyFill="1" applyBorder="1" applyAlignment="1">
      <alignment horizontal="center"/>
    </xf>
    <xf numFmtId="167" fontId="5" fillId="0" borderId="6" xfId="8" applyNumberFormat="1" applyFont="1" applyFill="1" applyBorder="1" applyAlignment="1"/>
    <xf numFmtId="167" fontId="5" fillId="4" borderId="5" xfId="8" applyNumberFormat="1" applyFont="1" applyFill="1" applyBorder="1" applyAlignment="1"/>
    <xf numFmtId="10" fontId="5" fillId="4" borderId="6" xfId="3" applyNumberFormat="1" applyFont="1" applyFill="1" applyBorder="1" applyAlignment="1">
      <alignment horizontal="center"/>
    </xf>
    <xf numFmtId="0" fontId="7" fillId="5" borderId="4" xfId="4" applyFont="1" applyFill="1" applyBorder="1"/>
    <xf numFmtId="167" fontId="7" fillId="5" borderId="5" xfId="8" applyNumberFormat="1" applyFont="1" applyFill="1" applyBorder="1" applyAlignment="1"/>
    <xf numFmtId="166" fontId="7" fillId="5" borderId="5" xfId="1" applyNumberFormat="1" applyFont="1" applyFill="1" applyBorder="1" applyAlignment="1"/>
    <xf numFmtId="167" fontId="7" fillId="5" borderId="6" xfId="8" applyNumberFormat="1" applyFont="1" applyFill="1" applyBorder="1" applyAlignment="1"/>
    <xf numFmtId="167" fontId="7" fillId="5" borderId="4" xfId="8" applyNumberFormat="1" applyFont="1" applyFill="1" applyBorder="1" applyAlignment="1"/>
    <xf numFmtId="10" fontId="7" fillId="5" borderId="6" xfId="3" applyNumberFormat="1" applyFont="1" applyFill="1" applyBorder="1" applyAlignment="1">
      <alignment horizontal="center"/>
    </xf>
    <xf numFmtId="166" fontId="5" fillId="4" borderId="5" xfId="1" applyNumberFormat="1" applyFont="1" applyFill="1" applyBorder="1" applyAlignment="1"/>
    <xf numFmtId="167" fontId="5" fillId="4" borderId="4" xfId="8" applyNumberFormat="1" applyFont="1" applyFill="1" applyBorder="1" applyAlignment="1"/>
    <xf numFmtId="167" fontId="5" fillId="0" borderId="5" xfId="8" applyNumberFormat="1" applyFont="1" applyBorder="1"/>
    <xf numFmtId="10" fontId="5" fillId="0" borderId="6" xfId="3" applyNumberFormat="1" applyFont="1" applyBorder="1" applyAlignment="1">
      <alignment horizontal="center"/>
    </xf>
    <xf numFmtId="164" fontId="5" fillId="0" borderId="0" xfId="5" applyFont="1" applyFill="1"/>
    <xf numFmtId="167" fontId="5" fillId="0" borderId="5" xfId="8" applyNumberFormat="1" applyFont="1" applyFill="1" applyBorder="1"/>
    <xf numFmtId="43" fontId="5" fillId="0" borderId="0" xfId="1" applyFont="1" applyFill="1"/>
    <xf numFmtId="166" fontId="5" fillId="0" borderId="5" xfId="1" applyNumberFormat="1" applyFont="1" applyBorder="1"/>
    <xf numFmtId="167" fontId="5" fillId="0" borderId="6" xfId="8" applyNumberFormat="1" applyFont="1" applyBorder="1"/>
    <xf numFmtId="167" fontId="5" fillId="0" borderId="4" xfId="8" applyNumberFormat="1" applyFont="1" applyBorder="1"/>
    <xf numFmtId="166" fontId="5" fillId="0" borderId="5" xfId="1" applyNumberFormat="1" applyFont="1" applyFill="1" applyBorder="1"/>
    <xf numFmtId="167" fontId="5" fillId="0" borderId="4" xfId="8" applyNumberFormat="1" applyFont="1" applyFill="1" applyBorder="1"/>
    <xf numFmtId="0" fontId="3" fillId="0" borderId="0" xfId="4" applyFont="1" applyAlignment="1">
      <alignment horizontal="center" vertical="center"/>
    </xf>
    <xf numFmtId="167" fontId="7" fillId="3" borderId="5" xfId="8" applyNumberFormat="1" applyFont="1" applyFill="1" applyBorder="1" applyAlignment="1">
      <alignment vertical="center"/>
    </xf>
    <xf numFmtId="166" fontId="7" fillId="3" borderId="5" xfId="1" applyNumberFormat="1" applyFont="1" applyFill="1" applyBorder="1" applyAlignment="1">
      <alignment vertical="center"/>
    </xf>
    <xf numFmtId="167" fontId="7" fillId="3" borderId="6" xfId="8" applyNumberFormat="1" applyFont="1" applyFill="1" applyBorder="1" applyAlignment="1">
      <alignment vertical="center"/>
    </xf>
    <xf numFmtId="168" fontId="5" fillId="0" borderId="0" xfId="4" applyNumberFormat="1" applyFont="1" applyAlignment="1">
      <alignment vertical="center"/>
    </xf>
    <xf numFmtId="167" fontId="7" fillId="3" borderId="4" xfId="8" applyNumberFormat="1" applyFont="1" applyFill="1" applyBorder="1" applyAlignment="1">
      <alignment vertical="center"/>
    </xf>
    <xf numFmtId="10" fontId="7" fillId="3" borderId="6" xfId="3" applyNumberFormat="1" applyFont="1" applyFill="1" applyBorder="1" applyAlignment="1">
      <alignment horizontal="center" vertical="center"/>
    </xf>
    <xf numFmtId="0" fontId="5" fillId="0" borderId="0" xfId="4" applyFont="1" applyAlignment="1">
      <alignment vertical="center"/>
    </xf>
    <xf numFmtId="167" fontId="5" fillId="4" borderId="5" xfId="8" applyNumberFormat="1" applyFont="1" applyFill="1" applyBorder="1"/>
    <xf numFmtId="0" fontId="6" fillId="2" borderId="8" xfId="4" applyFont="1" applyFill="1" applyBorder="1"/>
    <xf numFmtId="167" fontId="6" fillId="2" borderId="9" xfId="8" applyNumberFormat="1" applyFont="1" applyFill="1" applyBorder="1"/>
    <xf numFmtId="166" fontId="6" fillId="2" borderId="9" xfId="1" applyNumberFormat="1" applyFont="1" applyFill="1" applyBorder="1"/>
    <xf numFmtId="167" fontId="6" fillId="2" borderId="10" xfId="8" applyNumberFormat="1" applyFont="1" applyFill="1" applyBorder="1"/>
    <xf numFmtId="167" fontId="6" fillId="2" borderId="8" xfId="8" applyNumberFormat="1" applyFont="1" applyFill="1" applyBorder="1"/>
    <xf numFmtId="10" fontId="6" fillId="2" borderId="10" xfId="3" applyNumberFormat="1" applyFont="1" applyFill="1" applyBorder="1" applyAlignment="1">
      <alignment horizontal="center"/>
    </xf>
    <xf numFmtId="165" fontId="5" fillId="0" borderId="0" xfId="5" applyNumberFormat="1" applyFont="1"/>
    <xf numFmtId="166" fontId="5" fillId="0" borderId="0" xfId="1" applyNumberFormat="1" applyFont="1"/>
    <xf numFmtId="167" fontId="5" fillId="0" borderId="0" xfId="7" applyNumberFormat="1" applyFont="1"/>
    <xf numFmtId="167" fontId="5" fillId="0" borderId="0" xfId="6" applyNumberFormat="1" applyFont="1"/>
    <xf numFmtId="0" fontId="8" fillId="0" borderId="0" xfId="0" applyFont="1" applyAlignment="1">
      <alignment horizontal="left"/>
    </xf>
    <xf numFmtId="3" fontId="5" fillId="0" borderId="0" xfId="4" applyNumberFormat="1" applyFont="1"/>
    <xf numFmtId="0" fontId="8" fillId="0" borderId="13" xfId="0" applyFont="1" applyBorder="1" applyAlignment="1">
      <alignment horizontal="left"/>
    </xf>
    <xf numFmtId="167" fontId="5" fillId="0" borderId="13" xfId="4" applyNumberFormat="1" applyFont="1" applyBorder="1"/>
    <xf numFmtId="0" fontId="7" fillId="3" borderId="0" xfId="0" applyFont="1" applyFill="1" applyAlignment="1">
      <alignment horizontal="left"/>
    </xf>
    <xf numFmtId="167" fontId="7" fillId="3" borderId="0" xfId="4" applyNumberFormat="1" applyFont="1" applyFill="1"/>
    <xf numFmtId="167" fontId="5" fillId="0" borderId="0" xfId="7" applyNumberFormat="1" applyFont="1" applyAlignment="1">
      <alignment horizontal="left"/>
    </xf>
    <xf numFmtId="169" fontId="5" fillId="0" borderId="0" xfId="2" applyNumberFormat="1" applyFont="1"/>
    <xf numFmtId="169" fontId="5" fillId="0" borderId="13" xfId="2" applyNumberFormat="1" applyFont="1" applyBorder="1"/>
    <xf numFmtId="169" fontId="7" fillId="3" borderId="0" xfId="2" applyNumberFormat="1" applyFont="1" applyFill="1"/>
    <xf numFmtId="165" fontId="5" fillId="0" borderId="0" xfId="5" applyNumberFormat="1" applyFont="1" applyFill="1" applyBorder="1" applyAlignment="1">
      <alignment horizontal="left" vertical="center"/>
    </xf>
    <xf numFmtId="169" fontId="5" fillId="0" borderId="0" xfId="2" applyNumberFormat="1" applyFont="1" applyBorder="1"/>
    <xf numFmtId="169" fontId="5" fillId="0" borderId="0" xfId="4" applyNumberFormat="1" applyFont="1"/>
    <xf numFmtId="165" fontId="5" fillId="0" borderId="13" xfId="5" applyNumberFormat="1" applyFont="1" applyFill="1" applyBorder="1" applyAlignment="1">
      <alignment horizontal="left" vertical="center"/>
    </xf>
    <xf numFmtId="43" fontId="5" fillId="0" borderId="0" xfId="4" applyNumberFormat="1" applyFont="1"/>
    <xf numFmtId="6" fontId="5" fillId="0" borderId="0" xfId="1" applyNumberFormat="1" applyFont="1"/>
    <xf numFmtId="0" fontId="5" fillId="0" borderId="4" xfId="4" applyFont="1" applyBorder="1" applyAlignment="1">
      <alignment horizontal="left" indent="1"/>
    </xf>
    <xf numFmtId="0" fontId="5" fillId="0" borderId="4" xfId="4" applyFont="1" applyBorder="1" applyAlignment="1">
      <alignment horizontal="left" indent="2"/>
    </xf>
    <xf numFmtId="3" fontId="5" fillId="0" borderId="4" xfId="4" applyNumberFormat="1" applyFont="1" applyBorder="1" applyAlignment="1">
      <alignment horizontal="left" vertical="justify" wrapText="1" indent="2"/>
    </xf>
    <xf numFmtId="0" fontId="5" fillId="6" borderId="4" xfId="4" applyFont="1" applyFill="1" applyBorder="1" applyAlignment="1">
      <alignment horizontal="left" indent="2"/>
    </xf>
    <xf numFmtId="3" fontId="5" fillId="0" borderId="4" xfId="4" applyNumberFormat="1" applyFont="1" applyBorder="1" applyAlignment="1">
      <alignment horizontal="left" indent="2"/>
    </xf>
    <xf numFmtId="3" fontId="5" fillId="6" borderId="4" xfId="4" applyNumberFormat="1" applyFont="1" applyFill="1" applyBorder="1" applyAlignment="1">
      <alignment horizontal="left" vertical="justify" wrapText="1" indent="2"/>
    </xf>
    <xf numFmtId="0" fontId="7" fillId="3" borderId="4" xfId="4" applyFont="1" applyFill="1" applyBorder="1" applyAlignment="1">
      <alignment vertical="center" wrapText="1"/>
    </xf>
    <xf numFmtId="0" fontId="5" fillId="0" borderId="0" xfId="4" applyFont="1" applyAlignment="1">
      <alignment horizontal="center"/>
    </xf>
    <xf numFmtId="0" fontId="3" fillId="6" borderId="0" xfId="4" applyFont="1" applyFill="1" applyAlignment="1">
      <alignment horizontal="center"/>
    </xf>
    <xf numFmtId="0" fontId="5" fillId="0" borderId="0" xfId="5" applyNumberFormat="1" applyFont="1" applyFill="1"/>
    <xf numFmtId="0" fontId="9" fillId="0" borderId="0" xfId="4" applyFont="1" applyAlignment="1">
      <alignment horizontal="center"/>
    </xf>
    <xf numFmtId="49" fontId="5" fillId="0" borderId="4" xfId="4" applyNumberFormat="1" applyFont="1" applyBorder="1" applyAlignment="1">
      <alignment horizontal="left" indent="2"/>
    </xf>
    <xf numFmtId="0" fontId="10" fillId="0" borderId="0" xfId="0" applyFont="1"/>
    <xf numFmtId="0" fontId="13" fillId="7" borderId="5" xfId="0" applyFont="1" applyFill="1" applyBorder="1" applyAlignment="1">
      <alignment horizontal="center" vertical="center"/>
    </xf>
    <xf numFmtId="0" fontId="10" fillId="0" borderId="4" xfId="0" applyFont="1" applyBorder="1"/>
    <xf numFmtId="166" fontId="10" fillId="0" borderId="5" xfId="1" applyNumberFormat="1" applyFont="1" applyBorder="1"/>
    <xf numFmtId="166" fontId="10" fillId="0" borderId="6" xfId="1" applyNumberFormat="1" applyFont="1" applyBorder="1"/>
    <xf numFmtId="0" fontId="13" fillId="7" borderId="8" xfId="0" applyFont="1" applyFill="1" applyBorder="1" applyAlignment="1">
      <alignment vertical="center"/>
    </xf>
    <xf numFmtId="166" fontId="14" fillId="7" borderId="9" xfId="1" applyNumberFormat="1" applyFont="1" applyFill="1" applyBorder="1"/>
    <xf numFmtId="166" fontId="14" fillId="7" borderId="10" xfId="1" applyNumberFormat="1" applyFont="1" applyFill="1" applyBorder="1"/>
    <xf numFmtId="166" fontId="10" fillId="0" borderId="0" xfId="1" applyNumberFormat="1" applyFont="1"/>
    <xf numFmtId="166" fontId="10" fillId="0" borderId="0" xfId="0" applyNumberFormat="1" applyFont="1"/>
    <xf numFmtId="3" fontId="16" fillId="2" borderId="4" xfId="0" applyNumberFormat="1" applyFont="1" applyFill="1" applyBorder="1" applyAlignment="1">
      <alignment horizontal="center" vertical="center" wrapText="1"/>
    </xf>
    <xf numFmtId="3" fontId="16" fillId="2" borderId="5" xfId="0" applyNumberFormat="1" applyFont="1" applyFill="1" applyBorder="1" applyAlignment="1">
      <alignment horizontal="center" vertical="center" wrapText="1"/>
    </xf>
    <xf numFmtId="49" fontId="17" fillId="0" borderId="4" xfId="10" applyNumberFormat="1" applyFont="1" applyBorder="1" applyAlignment="1">
      <alignment horizontal="left" vertical="center"/>
    </xf>
    <xf numFmtId="166" fontId="17" fillId="0" borderId="5" xfId="1" applyNumberFormat="1" applyFont="1" applyFill="1" applyBorder="1" applyAlignment="1">
      <alignment horizontal="center" vertical="center"/>
    </xf>
    <xf numFmtId="166" fontId="17" fillId="0" borderId="6" xfId="1" applyNumberFormat="1" applyFont="1" applyFill="1" applyBorder="1" applyAlignment="1">
      <alignment horizontal="center" vertical="center"/>
    </xf>
    <xf numFmtId="3" fontId="16" fillId="2" borderId="8" xfId="0" applyNumberFormat="1" applyFont="1" applyFill="1" applyBorder="1" applyAlignment="1">
      <alignment horizontal="center" vertical="center"/>
    </xf>
    <xf numFmtId="166" fontId="16" fillId="2" borderId="9" xfId="1" applyNumberFormat="1" applyFont="1" applyFill="1" applyBorder="1" applyAlignment="1">
      <alignment horizontal="center" vertical="center"/>
    </xf>
    <xf numFmtId="166" fontId="16" fillId="2" borderId="10" xfId="1" applyNumberFormat="1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 wrapText="1"/>
    </xf>
    <xf numFmtId="3" fontId="16" fillId="2" borderId="2" xfId="0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justify" vertical="center"/>
    </xf>
    <xf numFmtId="166" fontId="19" fillId="0" borderId="5" xfId="1" applyNumberFormat="1" applyFont="1" applyBorder="1" applyAlignment="1">
      <alignment horizontal="right" vertical="center"/>
    </xf>
    <xf numFmtId="166" fontId="17" fillId="0" borderId="5" xfId="1" applyNumberFormat="1" applyFont="1" applyBorder="1" applyAlignment="1">
      <alignment horizontal="right" vertical="center"/>
    </xf>
    <xf numFmtId="166" fontId="19" fillId="0" borderId="6" xfId="1" applyNumberFormat="1" applyFont="1" applyBorder="1" applyAlignment="1">
      <alignment horizontal="right" vertical="center"/>
    </xf>
    <xf numFmtId="0" fontId="19" fillId="0" borderId="8" xfId="0" applyFont="1" applyBorder="1" applyAlignment="1">
      <alignment horizontal="justify" vertical="center"/>
    </xf>
    <xf numFmtId="166" fontId="19" fillId="0" borderId="9" xfId="1" applyNumberFormat="1" applyFont="1" applyBorder="1" applyAlignment="1">
      <alignment horizontal="right" vertical="center"/>
    </xf>
    <xf numFmtId="166" fontId="17" fillId="0" borderId="9" xfId="1" applyNumberFormat="1" applyFont="1" applyBorder="1" applyAlignment="1">
      <alignment horizontal="right" vertical="center"/>
    </xf>
    <xf numFmtId="166" fontId="19" fillId="0" borderId="10" xfId="1" applyNumberFormat="1" applyFont="1" applyBorder="1" applyAlignment="1">
      <alignment horizontal="right" vertical="center"/>
    </xf>
    <xf numFmtId="0" fontId="19" fillId="0" borderId="0" xfId="0" applyFont="1" applyAlignment="1">
      <alignment horizontal="justify" vertical="center"/>
    </xf>
    <xf numFmtId="166" fontId="19" fillId="0" borderId="0" xfId="1" applyNumberFormat="1" applyFont="1" applyBorder="1" applyAlignment="1">
      <alignment horizontal="right" vertical="center"/>
    </xf>
    <xf numFmtId="166" fontId="17" fillId="0" borderId="0" xfId="1" applyNumberFormat="1" applyFont="1" applyBorder="1" applyAlignment="1">
      <alignment horizontal="right" vertical="center"/>
    </xf>
    <xf numFmtId="43" fontId="10" fillId="0" borderId="0" xfId="1" applyFont="1"/>
    <xf numFmtId="3" fontId="16" fillId="2" borderId="21" xfId="0" applyNumberFormat="1" applyFont="1" applyFill="1" applyBorder="1" applyAlignment="1">
      <alignment horizontal="center" vertical="center" wrapText="1"/>
    </xf>
    <xf numFmtId="3" fontId="16" fillId="2" borderId="22" xfId="0" applyNumberFormat="1" applyFont="1" applyFill="1" applyBorder="1" applyAlignment="1">
      <alignment horizontal="center" vertical="center" wrapText="1"/>
    </xf>
    <xf numFmtId="3" fontId="16" fillId="2" borderId="24" xfId="0" applyNumberFormat="1" applyFont="1" applyFill="1" applyBorder="1" applyAlignment="1">
      <alignment horizontal="center" vertical="center" wrapText="1"/>
    </xf>
    <xf numFmtId="3" fontId="16" fillId="2" borderId="25" xfId="0" applyNumberFormat="1" applyFont="1" applyFill="1" applyBorder="1" applyAlignment="1">
      <alignment horizontal="center" vertical="center" wrapText="1"/>
    </xf>
    <xf numFmtId="0" fontId="20" fillId="8" borderId="27" xfId="0" applyFont="1" applyFill="1" applyBorder="1" applyAlignment="1">
      <alignment horizontal="center" vertical="center" wrapText="1"/>
    </xf>
    <xf numFmtId="0" fontId="20" fillId="8" borderId="28" xfId="0" applyFont="1" applyFill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6" fontId="21" fillId="0" borderId="30" xfId="0" applyNumberFormat="1" applyFont="1" applyBorder="1" applyAlignment="1">
      <alignment horizontal="center" vertical="center" wrapText="1"/>
    </xf>
    <xf numFmtId="0" fontId="22" fillId="0" borderId="0" xfId="0" applyFont="1"/>
    <xf numFmtId="0" fontId="22" fillId="0" borderId="31" xfId="0" applyFont="1" applyBorder="1"/>
    <xf numFmtId="0" fontId="20" fillId="8" borderId="30" xfId="0" applyFont="1" applyFill="1" applyBorder="1" applyAlignment="1">
      <alignment horizontal="center" vertical="center" wrapText="1"/>
    </xf>
    <xf numFmtId="6" fontId="20" fillId="8" borderId="30" xfId="0" applyNumberFormat="1" applyFont="1" applyFill="1" applyBorder="1" applyAlignment="1">
      <alignment horizontal="center" vertical="center" wrapText="1"/>
    </xf>
    <xf numFmtId="43" fontId="10" fillId="0" borderId="0" xfId="0" applyNumberFormat="1" applyFont="1"/>
    <xf numFmtId="0" fontId="23" fillId="9" borderId="32" xfId="0" applyFont="1" applyFill="1" applyBorder="1" applyAlignment="1">
      <alignment horizontal="center" vertical="center" wrapText="1"/>
    </xf>
    <xf numFmtId="0" fontId="23" fillId="9" borderId="33" xfId="0" applyFont="1" applyFill="1" applyBorder="1" applyAlignment="1">
      <alignment horizontal="center" vertical="center" wrapText="1"/>
    </xf>
    <xf numFmtId="0" fontId="19" fillId="0" borderId="34" xfId="0" applyFont="1" applyBorder="1" applyAlignment="1">
      <alignment vertical="center"/>
    </xf>
    <xf numFmtId="6" fontId="19" fillId="0" borderId="35" xfId="0" applyNumberFormat="1" applyFont="1" applyBorder="1" applyAlignment="1">
      <alignment horizontal="right" vertical="center"/>
    </xf>
    <xf numFmtId="0" fontId="23" fillId="9" borderId="34" xfId="0" applyFont="1" applyFill="1" applyBorder="1" applyAlignment="1">
      <alignment horizontal="center" vertical="center"/>
    </xf>
    <xf numFmtId="6" fontId="23" fillId="9" borderId="35" xfId="0" applyNumberFormat="1" applyFont="1" applyFill="1" applyBorder="1" applyAlignment="1">
      <alignment horizontal="right" vertical="center"/>
    </xf>
    <xf numFmtId="170" fontId="5" fillId="0" borderId="6" xfId="3" applyNumberFormat="1" applyFont="1" applyBorder="1" applyAlignment="1">
      <alignment horizontal="center"/>
    </xf>
    <xf numFmtId="0" fontId="6" fillId="2" borderId="4" xfId="4" applyFont="1" applyFill="1" applyBorder="1" applyAlignment="1">
      <alignment horizontal="center" vertical="center"/>
    </xf>
    <xf numFmtId="0" fontId="6" fillId="2" borderId="5" xfId="4" applyFont="1" applyFill="1" applyBorder="1" applyAlignment="1">
      <alignment horizontal="center" vertical="center"/>
    </xf>
    <xf numFmtId="0" fontId="6" fillId="2" borderId="7" xfId="4" applyFont="1" applyFill="1" applyBorder="1" applyAlignment="1">
      <alignment horizontal="center" vertical="center"/>
    </xf>
    <xf numFmtId="0" fontId="6" fillId="2" borderId="6" xfId="4" applyFont="1" applyFill="1" applyBorder="1" applyAlignment="1">
      <alignment horizontal="center" vertical="center"/>
    </xf>
    <xf numFmtId="165" fontId="7" fillId="3" borderId="11" xfId="5" applyNumberFormat="1" applyFont="1" applyFill="1" applyBorder="1" applyAlignment="1">
      <alignment horizontal="center" vertical="center"/>
    </xf>
    <xf numFmtId="165" fontId="7" fillId="3" borderId="12" xfId="5" applyNumberFormat="1" applyFont="1" applyFill="1" applyBorder="1" applyAlignment="1">
      <alignment horizontal="center" vertical="center"/>
    </xf>
    <xf numFmtId="165" fontId="7" fillId="3" borderId="14" xfId="5" applyNumberFormat="1" applyFont="1" applyFill="1" applyBorder="1" applyAlignment="1">
      <alignment horizontal="center" vertical="center"/>
    </xf>
    <xf numFmtId="165" fontId="7" fillId="3" borderId="15" xfId="5" applyNumberFormat="1" applyFont="1" applyFill="1" applyBorder="1" applyAlignment="1">
      <alignment horizontal="center" vertical="center"/>
    </xf>
    <xf numFmtId="165" fontId="7" fillId="3" borderId="16" xfId="5" applyNumberFormat="1" applyFont="1" applyFill="1" applyBorder="1" applyAlignment="1">
      <alignment horizontal="center" vertical="center"/>
    </xf>
    <xf numFmtId="165" fontId="7" fillId="3" borderId="17" xfId="5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165" fontId="6" fillId="2" borderId="2" xfId="5" applyNumberFormat="1" applyFont="1" applyFill="1" applyBorder="1" applyAlignment="1">
      <alignment horizontal="center" vertical="center"/>
    </xf>
    <xf numFmtId="165" fontId="6" fillId="2" borderId="5" xfId="5" applyNumberFormat="1" applyFont="1" applyFill="1" applyBorder="1" applyAlignment="1">
      <alignment horizontal="center" vertical="center"/>
    </xf>
    <xf numFmtId="0" fontId="4" fillId="0" borderId="0" xfId="4" applyFont="1" applyAlignment="1">
      <alignment horizontal="center"/>
    </xf>
    <xf numFmtId="0" fontId="6" fillId="2" borderId="1" xfId="4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 wrapText="1"/>
    </xf>
    <xf numFmtId="166" fontId="6" fillId="2" borderId="5" xfId="1" applyNumberFormat="1" applyFont="1" applyFill="1" applyBorder="1" applyAlignment="1">
      <alignment horizontal="center" vertical="center" wrapText="1"/>
    </xf>
    <xf numFmtId="3" fontId="16" fillId="2" borderId="4" xfId="0" applyNumberFormat="1" applyFont="1" applyFill="1" applyBorder="1" applyAlignment="1">
      <alignment horizontal="left" vertical="center" wrapText="1"/>
    </xf>
    <xf numFmtId="3" fontId="16" fillId="2" borderId="5" xfId="0" applyNumberFormat="1" applyFont="1" applyFill="1" applyBorder="1" applyAlignment="1">
      <alignment horizontal="left" vertical="center" wrapText="1"/>
    </xf>
    <xf numFmtId="3" fontId="16" fillId="2" borderId="6" xfId="0" applyNumberFormat="1" applyFont="1" applyFill="1" applyBorder="1" applyAlignment="1">
      <alignment horizontal="left" vertical="center" wrapText="1"/>
    </xf>
    <xf numFmtId="3" fontId="16" fillId="2" borderId="18" xfId="0" applyNumberFormat="1" applyFont="1" applyFill="1" applyBorder="1" applyAlignment="1">
      <alignment horizontal="center" vertical="center"/>
    </xf>
    <xf numFmtId="3" fontId="16" fillId="2" borderId="19" xfId="0" applyNumberFormat="1" applyFont="1" applyFill="1" applyBorder="1" applyAlignment="1">
      <alignment horizontal="center" vertical="center"/>
    </xf>
    <xf numFmtId="3" fontId="16" fillId="2" borderId="20" xfId="0" applyNumberFormat="1" applyFont="1" applyFill="1" applyBorder="1" applyAlignment="1">
      <alignment horizontal="center" vertical="center"/>
    </xf>
    <xf numFmtId="3" fontId="16" fillId="2" borderId="4" xfId="0" applyNumberFormat="1" applyFont="1" applyFill="1" applyBorder="1" applyAlignment="1">
      <alignment horizontal="center" vertical="center" wrapText="1"/>
    </xf>
    <xf numFmtId="43" fontId="16" fillId="2" borderId="5" xfId="1" applyFont="1" applyFill="1" applyBorder="1" applyAlignment="1">
      <alignment horizontal="center" vertical="center" wrapText="1"/>
    </xf>
    <xf numFmtId="3" fontId="16" fillId="2" borderId="5" xfId="0" applyNumberFormat="1" applyFont="1" applyFill="1" applyBorder="1" applyAlignment="1">
      <alignment horizontal="center" vertical="center" wrapText="1"/>
    </xf>
    <xf numFmtId="3" fontId="16" fillId="2" borderId="6" xfId="0" applyNumberFormat="1" applyFont="1" applyFill="1" applyBorder="1" applyAlignment="1">
      <alignment horizontal="center" vertical="center" wrapText="1"/>
    </xf>
    <xf numFmtId="3" fontId="16" fillId="2" borderId="2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3" fontId="16" fillId="2" borderId="22" xfId="0" applyNumberFormat="1" applyFont="1" applyFill="1" applyBorder="1" applyAlignment="1">
      <alignment horizontal="center" vertical="center" wrapText="1"/>
    </xf>
    <xf numFmtId="3" fontId="16" fillId="2" borderId="25" xfId="0" applyNumberFormat="1" applyFont="1" applyFill="1" applyBorder="1" applyAlignment="1">
      <alignment horizontal="center" vertical="center" wrapText="1"/>
    </xf>
    <xf numFmtId="3" fontId="16" fillId="2" borderId="23" xfId="0" applyNumberFormat="1" applyFont="1" applyFill="1" applyBorder="1" applyAlignment="1">
      <alignment horizontal="center" vertical="center" wrapText="1"/>
    </xf>
    <xf numFmtId="3" fontId="16" fillId="2" borderId="26" xfId="0" applyNumberFormat="1" applyFont="1" applyFill="1" applyBorder="1" applyAlignment="1">
      <alignment horizontal="center" vertical="center" wrapText="1"/>
    </xf>
    <xf numFmtId="3" fontId="16" fillId="2" borderId="1" xfId="0" applyNumberFormat="1" applyFont="1" applyFill="1" applyBorder="1" applyAlignment="1">
      <alignment horizontal="center" vertical="center"/>
    </xf>
    <xf numFmtId="3" fontId="16" fillId="2" borderId="2" xfId="0" applyNumberFormat="1" applyFont="1" applyFill="1" applyBorder="1" applyAlignment="1">
      <alignment horizontal="center" vertical="center"/>
    </xf>
    <xf numFmtId="3" fontId="16" fillId="2" borderId="3" xfId="0" applyNumberFormat="1" applyFont="1" applyFill="1" applyBorder="1" applyAlignment="1">
      <alignment horizontal="center" vertical="center"/>
    </xf>
    <xf numFmtId="3" fontId="16" fillId="2" borderId="3" xfId="0" applyNumberFormat="1" applyFont="1" applyFill="1" applyBorder="1" applyAlignment="1">
      <alignment horizontal="center" vertical="center" wrapText="1"/>
    </xf>
    <xf numFmtId="3" fontId="16" fillId="2" borderId="1" xfId="0" applyNumberFormat="1" applyFont="1" applyFill="1" applyBorder="1" applyAlignment="1">
      <alignment horizontal="center" vertical="center" wrapText="1"/>
    </xf>
    <xf numFmtId="43" fontId="16" fillId="2" borderId="2" xfId="1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11" fillId="2" borderId="1" xfId="4" applyFont="1" applyFill="1" applyBorder="1" applyAlignment="1">
      <alignment horizontal="center" vertical="center"/>
    </xf>
    <xf numFmtId="0" fontId="11" fillId="2" borderId="2" xfId="4" applyFont="1" applyFill="1" applyBorder="1" applyAlignment="1">
      <alignment horizontal="center" vertical="center"/>
    </xf>
    <xf numFmtId="0" fontId="11" fillId="2" borderId="3" xfId="4" applyFont="1" applyFill="1" applyBorder="1" applyAlignment="1">
      <alignment horizontal="center" vertical="center"/>
    </xf>
    <xf numFmtId="0" fontId="12" fillId="5" borderId="4" xfId="4" applyFont="1" applyFill="1" applyBorder="1" applyAlignment="1">
      <alignment horizontal="center" vertical="center"/>
    </xf>
  </cellXfs>
  <cellStyles count="11">
    <cellStyle name="Millares" xfId="1" builtinId="3"/>
    <cellStyle name="Millares 10" xfId="5" xr:uid="{C76C9F2E-C48C-4694-B9CA-1904C801BE06}"/>
    <cellStyle name="Millares 8" xfId="6" xr:uid="{15E951ED-A278-41A0-8C1E-A5E7FD55DB35}"/>
    <cellStyle name="Moneda" xfId="2" builtinId="4"/>
    <cellStyle name="Moneda 11" xfId="8" xr:uid="{C7158251-85FB-4537-818A-91ED4D3BEF2F}"/>
    <cellStyle name="Moneda 2 2" xfId="7" xr:uid="{036BFFF2-106B-447A-A1F5-CE715E6E7FA7}"/>
    <cellStyle name="Normal" xfId="0" builtinId="0"/>
    <cellStyle name="Normal 2 2" xfId="4" xr:uid="{7974C01B-3940-4563-BF63-A3C90D2D65E7}"/>
    <cellStyle name="Normal 5" xfId="9" xr:uid="{8B69DA13-FFE2-456C-93A3-A9A1BF8C7F8E}"/>
    <cellStyle name="Normal 6" xfId="10" xr:uid="{AC1748B6-593B-4A73-93E4-0829FCB02C8D}"/>
    <cellStyle name="Porcentaje" xfId="3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ROLPRESUPUE\coordinador%20pptal\Users\FEDEPAPA\AppData\Local\Microsoft\Windows\INetCache\Content.Outlook\AQ8P2DKE\ACUERDOS%2017%20AL%20JUNTA%2014%20DE%20DICIEMBRE%20DE%202016\Cierre%20definitivo%20Tercer%20Trimest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ROLPRESUPUE\coordinador%20pptal\ACUERDOS%2017%20AL%20JUNTA%2014%20DE%20DICIEMBRE%20DE%202016\Cierre%20definitivo%20Tercer%20Trimestre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CUERDOS%20PRESUPUESTALES/Acuerdos%202025/02.%20ACUERDO%2004%20JUNTA%20ORDINARIA%20DE%2003%20JULIO%202025/Acuerdos%2004%20de%202025.xlsx" TargetMode="External"/><Relationship Id="rId2" Type="http://schemas.openxmlformats.org/officeDocument/2006/relationships/externalLinkPath" Target="file:///G:\.shortcut-targets-by-id\1-BoRtiIQg96UZqcmzMK1oZb1HFT7mThs\COORDINADOR%20PPTAL\ACUERDOS%20PRESUPUESTALES\Acuerdos%202025\02.%20ACUERDO%2004%20JUNTA%20ORDINARIA%20DE%2003%20JULIO%202025\Acuerdos%2004%20de%202025.xlsx" TargetMode="External"/><Relationship Id="rId1" Type="http://schemas.openxmlformats.org/officeDocument/2006/relationships/externalLinkPath" Target="/.shortcut-targets-by-id/1-BoRtiIQg96UZqcmzMK1oZb1HFT7mThs/COORDINADOR%20PPTAL/ACUERDOS%20PRESUPUESTALES/Acuerdos%202025/02.%20ACUERDO%2004%20JUNTA%20ORDINARIA%20DE%2003%20JULIO%202025/Acuerdos%2004%20de%202025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UPERVISOR%20FINANCIER\Desktop\GESTI&#211;N%20PRESUPUESTAL%202026%20ENERO.xlsm" TargetMode="External"/><Relationship Id="rId1" Type="http://schemas.openxmlformats.org/officeDocument/2006/relationships/externalLinkPath" Target="file:///C:\Users\SUPERVISOR%20FINANCIER\Desktop\GESTI&#211;N%20PRESUPUESTAL%202026%20ENE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OP 2016 CIERRE ACDO 13"/>
      <sheetName val="Nomina 2015"/>
      <sheetName val="RECAUDO OK"/>
      <sheetName val="SISTEMAS DE INFORMACIÓN OK "/>
      <sheetName val="ASISTENCIA TÉCNICA OK"/>
      <sheetName val="FERIAS GASTRONOMICAS OK"/>
      <sheetName val="SAC"/>
      <sheetName val="FUNCIONAMIENTO OK"/>
      <sheetName val="Nomina 2016 "/>
    </sheetNames>
    <sheetDataSet>
      <sheetData sheetId="0"/>
      <sheetData sheetId="1"/>
      <sheetData sheetId="2">
        <row r="58">
          <cell r="M58">
            <v>42370</v>
          </cell>
        </row>
        <row r="59">
          <cell r="M59">
            <v>42400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OP 2016 CIERRE ACDO 13"/>
      <sheetName val="Nomina 2015"/>
      <sheetName val="RECAUDO OK"/>
      <sheetName val="SISTEMAS DE INFORMACIÓN OK "/>
      <sheetName val="ASISTENCIA TÉCNICA OK"/>
      <sheetName val="FERIAS GASTRONOMICAS OK"/>
      <sheetName val="SAC"/>
      <sheetName val="FUNCIONAMIENTO OK"/>
      <sheetName val="Nomina 2016 "/>
    </sheetNames>
    <sheetDataSet>
      <sheetData sheetId="0"/>
      <sheetData sheetId="1"/>
      <sheetData sheetId="2">
        <row r="58">
          <cell r="M58">
            <v>42370</v>
          </cell>
        </row>
        <row r="59">
          <cell r="M59">
            <v>42400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raslado 01 vig 2025"/>
      <sheetName val="Acuerdo 04 ajuste vig 2025"/>
      <sheetName val="Cierre proyectado"/>
      <sheetName val="Cuadros"/>
      <sheetName val="Anexo cierre proyectado"/>
      <sheetName val="Hoja2"/>
      <sheetName val="Nomina ene - may"/>
      <sheetName val="Anexo"/>
      <sheetName val="Camilo"/>
      <sheetName val="Hoja1"/>
      <sheetName val="AD FUN"/>
      <sheetName val="AD INV"/>
      <sheetName val="DIS FUN E INV"/>
    </sheetNames>
    <sheetDataSet>
      <sheetData sheetId="0"/>
      <sheetData sheetId="1"/>
      <sheetData sheetId="2">
        <row r="35">
          <cell r="D35">
            <v>10942526</v>
          </cell>
          <cell r="I35">
            <v>0</v>
          </cell>
          <cell r="J35">
            <v>400000</v>
          </cell>
          <cell r="K35">
            <v>41650</v>
          </cell>
          <cell r="L35">
            <v>300000</v>
          </cell>
          <cell r="M35">
            <v>0</v>
          </cell>
          <cell r="N35">
            <v>159000</v>
          </cell>
          <cell r="O35">
            <v>159000</v>
          </cell>
          <cell r="P35">
            <v>159000</v>
          </cell>
          <cell r="Q35">
            <v>159000</v>
          </cell>
          <cell r="R35">
            <v>159000</v>
          </cell>
          <cell r="S35">
            <v>159000</v>
          </cell>
          <cell r="T35">
            <v>159000</v>
          </cell>
        </row>
        <row r="39">
          <cell r="D39">
            <v>82794812</v>
          </cell>
          <cell r="I39">
            <v>9890901</v>
          </cell>
          <cell r="J39">
            <v>17848985</v>
          </cell>
          <cell r="K39">
            <v>414300</v>
          </cell>
          <cell r="L39">
            <v>0</v>
          </cell>
          <cell r="M39">
            <v>0</v>
          </cell>
          <cell r="N39">
            <v>15313280</v>
          </cell>
          <cell r="O39">
            <v>0</v>
          </cell>
          <cell r="P39">
            <v>0</v>
          </cell>
          <cell r="Q39">
            <v>15313280</v>
          </cell>
          <cell r="R39">
            <v>0</v>
          </cell>
          <cell r="S39">
            <v>0</v>
          </cell>
          <cell r="T39">
            <v>15313280</v>
          </cell>
        </row>
      </sheetData>
      <sheetData sheetId="3"/>
      <sheetData sheetId="4"/>
      <sheetData sheetId="5"/>
      <sheetData sheetId="6"/>
      <sheetData sheetId="7">
        <row r="25">
          <cell r="E25">
            <v>24000000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 de cuentas"/>
      <sheetName val="MENU"/>
      <sheetName val="Indicadores"/>
      <sheetName val="PARAMETROS"/>
      <sheetName val="SUPUESTOS GASTOS"/>
      <sheetName val="APROPIACION 2025"/>
      <sheetName val="Ejecucion"/>
      <sheetName val="Solicitud RE"/>
      <sheetName val="2001000"/>
      <sheetName val="2001001"/>
      <sheetName val="2002001"/>
      <sheetName val="2004001"/>
      <sheetName val="2014001"/>
      <sheetName val="2021001"/>
      <sheetName val="2007001"/>
      <sheetName val="2005001"/>
      <sheetName val="2015001"/>
      <sheetName val="2012001"/>
      <sheetName val="2023001"/>
      <sheetName val="F.C 2001000"/>
      <sheetName val="F.C 2001001"/>
      <sheetName val="F.C 2002001"/>
      <sheetName val="F.C 2004001"/>
      <sheetName val="F.C 2014001"/>
      <sheetName val="F.C 2021001"/>
      <sheetName val="F.C 2023001"/>
      <sheetName val="F.C 2005001"/>
      <sheetName val="F.C. 2015001"/>
      <sheetName val="F.C 2007001"/>
      <sheetName val="F.C 2012001"/>
      <sheetName val="Anexo No. 5"/>
      <sheetName val="Anexo 5 SMMLV"/>
      <sheetName val="Anexo No. 8"/>
      <sheetName val="Anexo No. 9"/>
      <sheetName val="Anexo No. 10"/>
      <sheetName val="Anexo No. 11"/>
      <sheetName val="Anexo No. 12"/>
      <sheetName val="Anexo No. 13"/>
      <sheetName val="F.C X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>
        <row r="42">
          <cell r="D42">
            <v>451695942</v>
          </cell>
          <cell r="F42">
            <v>33608750</v>
          </cell>
        </row>
      </sheetData>
      <sheetData sheetId="23">
        <row r="28">
          <cell r="D28">
            <v>43508896</v>
          </cell>
          <cell r="F28">
            <v>3066666.6666666665</v>
          </cell>
        </row>
      </sheetData>
      <sheetData sheetId="24" refreshError="1"/>
      <sheetData sheetId="25" refreshError="1"/>
      <sheetData sheetId="26">
        <row r="43">
          <cell r="D43">
            <v>42478200</v>
          </cell>
          <cell r="F43">
            <v>0</v>
          </cell>
        </row>
      </sheetData>
      <sheetData sheetId="27" refreshError="1"/>
      <sheetData sheetId="28">
        <row r="38">
          <cell r="D38">
            <v>28887080</v>
          </cell>
          <cell r="F38">
            <v>0</v>
          </cell>
        </row>
      </sheetData>
      <sheetData sheetId="29">
        <row r="39">
          <cell r="D39">
            <v>197315000</v>
          </cell>
          <cell r="F39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80125-9756-4E23-AC7B-DFF455726DDF}">
  <sheetPr codeName="Hoja2">
    <tabColor theme="8" tint="-0.499984740745262"/>
  </sheetPr>
  <dimension ref="A2:WUV151"/>
  <sheetViews>
    <sheetView showGridLines="0" tabSelected="1" topLeftCell="J100" zoomScale="68" zoomScaleNormal="68" workbookViewId="0">
      <selection activeCell="N36" sqref="N35:AL36"/>
    </sheetView>
  </sheetViews>
  <sheetFormatPr baseColWidth="10" defaultColWidth="9.140625" defaultRowHeight="15.75" x14ac:dyDescent="0.25"/>
  <cols>
    <col min="1" max="1" width="12" style="1" bestFit="1" customWidth="1"/>
    <col min="2" max="2" width="45.7109375" style="3" customWidth="1"/>
    <col min="3" max="3" width="20.28515625" style="66" customWidth="1"/>
    <col min="4" max="4" width="19.5703125" style="67" customWidth="1"/>
    <col min="5" max="7" width="14.5703125" style="66" customWidth="1"/>
    <col min="8" max="9" width="14.5703125" style="69" customWidth="1"/>
    <col min="10" max="10" width="15.7109375" style="69" customWidth="1"/>
    <col min="11" max="16" width="14.5703125" style="69" customWidth="1"/>
    <col min="17" max="17" width="26.7109375" style="68" customWidth="1"/>
    <col min="18" max="18" width="1" style="3" customWidth="1"/>
    <col min="19" max="19" width="18.85546875" style="3" customWidth="1"/>
    <col min="20" max="21" width="16.28515625" style="3" customWidth="1"/>
    <col min="22" max="22" width="17.85546875" style="3" customWidth="1"/>
    <col min="23" max="23" width="18.85546875" style="3" customWidth="1"/>
    <col min="24" max="24" width="18.85546875" style="3" bestFit="1" customWidth="1"/>
    <col min="25" max="25" width="16.7109375" style="3" bestFit="1" customWidth="1"/>
    <col min="26" max="26" width="12.5703125" style="3" bestFit="1" customWidth="1"/>
    <col min="27" max="27" width="4.28515625" style="4" customWidth="1"/>
    <col min="28" max="28" width="13.42578125" style="3" bestFit="1" customWidth="1"/>
    <col min="29" max="29" width="15.7109375" style="3" bestFit="1" customWidth="1"/>
    <col min="30" max="32" width="9.140625" style="3"/>
    <col min="33" max="33" width="6.28515625" style="3" bestFit="1" customWidth="1"/>
    <col min="34" max="35" width="13" style="3" bestFit="1" customWidth="1"/>
    <col min="36" max="39" width="6.28515625" style="3" bestFit="1" customWidth="1"/>
    <col min="40" max="230" width="9.140625" style="3"/>
    <col min="231" max="231" width="5.42578125" style="3" customWidth="1"/>
    <col min="232" max="232" width="42.7109375" style="3" customWidth="1"/>
    <col min="233" max="233" width="20.28515625" style="3" customWidth="1"/>
    <col min="234" max="234" width="16.140625" style="3" customWidth="1"/>
    <col min="235" max="235" width="17" style="3" customWidth="1"/>
    <col min="236" max="241" width="16.140625" style="3" customWidth="1"/>
    <col min="242" max="242" width="16.7109375" style="3" customWidth="1"/>
    <col min="243" max="243" width="16.140625" style="3" customWidth="1"/>
    <col min="244" max="244" width="9.140625" style="3" hidden="1" customWidth="1"/>
    <col min="245" max="246" width="18.140625" style="3" customWidth="1"/>
    <col min="247" max="247" width="20" style="3" customWidth="1"/>
    <col min="248" max="486" width="9.140625" style="3"/>
    <col min="487" max="487" width="5.42578125" style="3" customWidth="1"/>
    <col min="488" max="488" width="42.7109375" style="3" customWidth="1"/>
    <col min="489" max="489" width="20.28515625" style="3" customWidth="1"/>
    <col min="490" max="490" width="16.140625" style="3" customWidth="1"/>
    <col min="491" max="491" width="17" style="3" customWidth="1"/>
    <col min="492" max="497" width="16.140625" style="3" customWidth="1"/>
    <col min="498" max="498" width="16.7109375" style="3" customWidth="1"/>
    <col min="499" max="499" width="16.140625" style="3" customWidth="1"/>
    <col min="500" max="500" width="9.140625" style="3" hidden="1" customWidth="1"/>
    <col min="501" max="502" width="18.140625" style="3" customWidth="1"/>
    <col min="503" max="503" width="20" style="3" customWidth="1"/>
    <col min="504" max="742" width="9.140625" style="3"/>
    <col min="743" max="743" width="5.42578125" style="3" customWidth="1"/>
    <col min="744" max="744" width="42.7109375" style="3" customWidth="1"/>
    <col min="745" max="745" width="20.28515625" style="3" customWidth="1"/>
    <col min="746" max="746" width="16.140625" style="3" customWidth="1"/>
    <col min="747" max="747" width="17" style="3" customWidth="1"/>
    <col min="748" max="753" width="16.140625" style="3" customWidth="1"/>
    <col min="754" max="754" width="16.7109375" style="3" customWidth="1"/>
    <col min="755" max="755" width="16.140625" style="3" customWidth="1"/>
    <col min="756" max="756" width="9.140625" style="3" hidden="1" customWidth="1"/>
    <col min="757" max="758" width="18.140625" style="3" customWidth="1"/>
    <col min="759" max="759" width="20" style="3" customWidth="1"/>
    <col min="760" max="998" width="9.140625" style="3"/>
    <col min="999" max="999" width="5.42578125" style="3" customWidth="1"/>
    <col min="1000" max="1000" width="42.7109375" style="3" customWidth="1"/>
    <col min="1001" max="1001" width="20.28515625" style="3" customWidth="1"/>
    <col min="1002" max="1002" width="16.140625" style="3" customWidth="1"/>
    <col min="1003" max="1003" width="17" style="3" customWidth="1"/>
    <col min="1004" max="1009" width="16.140625" style="3" customWidth="1"/>
    <col min="1010" max="1010" width="16.7109375" style="3" customWidth="1"/>
    <col min="1011" max="1011" width="16.140625" style="3" customWidth="1"/>
    <col min="1012" max="1012" width="9.140625" style="3" hidden="1" customWidth="1"/>
    <col min="1013" max="1014" width="18.140625" style="3" customWidth="1"/>
    <col min="1015" max="1015" width="20" style="3" customWidth="1"/>
    <col min="1016" max="1254" width="9.140625" style="3"/>
    <col min="1255" max="1255" width="5.42578125" style="3" customWidth="1"/>
    <col min="1256" max="1256" width="42.7109375" style="3" customWidth="1"/>
    <col min="1257" max="1257" width="20.28515625" style="3" customWidth="1"/>
    <col min="1258" max="1258" width="16.140625" style="3" customWidth="1"/>
    <col min="1259" max="1259" width="17" style="3" customWidth="1"/>
    <col min="1260" max="1265" width="16.140625" style="3" customWidth="1"/>
    <col min="1266" max="1266" width="16.7109375" style="3" customWidth="1"/>
    <col min="1267" max="1267" width="16.140625" style="3" customWidth="1"/>
    <col min="1268" max="1268" width="9.140625" style="3" hidden="1" customWidth="1"/>
    <col min="1269" max="1270" width="18.140625" style="3" customWidth="1"/>
    <col min="1271" max="1271" width="20" style="3" customWidth="1"/>
    <col min="1272" max="1510" width="9.140625" style="3"/>
    <col min="1511" max="1511" width="5.42578125" style="3" customWidth="1"/>
    <col min="1512" max="1512" width="42.7109375" style="3" customWidth="1"/>
    <col min="1513" max="1513" width="20.28515625" style="3" customWidth="1"/>
    <col min="1514" max="1514" width="16.140625" style="3" customWidth="1"/>
    <col min="1515" max="1515" width="17" style="3" customWidth="1"/>
    <col min="1516" max="1521" width="16.140625" style="3" customWidth="1"/>
    <col min="1522" max="1522" width="16.7109375" style="3" customWidth="1"/>
    <col min="1523" max="1523" width="16.140625" style="3" customWidth="1"/>
    <col min="1524" max="1524" width="9.140625" style="3" hidden="1" customWidth="1"/>
    <col min="1525" max="1526" width="18.140625" style="3" customWidth="1"/>
    <col min="1527" max="1527" width="20" style="3" customWidth="1"/>
    <col min="1528" max="1766" width="9.140625" style="3"/>
    <col min="1767" max="1767" width="5.42578125" style="3" customWidth="1"/>
    <col min="1768" max="1768" width="42.7109375" style="3" customWidth="1"/>
    <col min="1769" max="1769" width="20.28515625" style="3" customWidth="1"/>
    <col min="1770" max="1770" width="16.140625" style="3" customWidth="1"/>
    <col min="1771" max="1771" width="17" style="3" customWidth="1"/>
    <col min="1772" max="1777" width="16.140625" style="3" customWidth="1"/>
    <col min="1778" max="1778" width="16.7109375" style="3" customWidth="1"/>
    <col min="1779" max="1779" width="16.140625" style="3" customWidth="1"/>
    <col min="1780" max="1780" width="9.140625" style="3" hidden="1" customWidth="1"/>
    <col min="1781" max="1782" width="18.140625" style="3" customWidth="1"/>
    <col min="1783" max="1783" width="20" style="3" customWidth="1"/>
    <col min="1784" max="2022" width="9.140625" style="3"/>
    <col min="2023" max="2023" width="5.42578125" style="3" customWidth="1"/>
    <col min="2024" max="2024" width="42.7109375" style="3" customWidth="1"/>
    <col min="2025" max="2025" width="20.28515625" style="3" customWidth="1"/>
    <col min="2026" max="2026" width="16.140625" style="3" customWidth="1"/>
    <col min="2027" max="2027" width="17" style="3" customWidth="1"/>
    <col min="2028" max="2033" width="16.140625" style="3" customWidth="1"/>
    <col min="2034" max="2034" width="16.7109375" style="3" customWidth="1"/>
    <col min="2035" max="2035" width="16.140625" style="3" customWidth="1"/>
    <col min="2036" max="2036" width="9.140625" style="3" hidden="1" customWidth="1"/>
    <col min="2037" max="2038" width="18.140625" style="3" customWidth="1"/>
    <col min="2039" max="2039" width="20" style="3" customWidth="1"/>
    <col min="2040" max="2278" width="9.140625" style="3"/>
    <col min="2279" max="2279" width="5.42578125" style="3" customWidth="1"/>
    <col min="2280" max="2280" width="42.7109375" style="3" customWidth="1"/>
    <col min="2281" max="2281" width="20.28515625" style="3" customWidth="1"/>
    <col min="2282" max="2282" width="16.140625" style="3" customWidth="1"/>
    <col min="2283" max="2283" width="17" style="3" customWidth="1"/>
    <col min="2284" max="2289" width="16.140625" style="3" customWidth="1"/>
    <col min="2290" max="2290" width="16.7109375" style="3" customWidth="1"/>
    <col min="2291" max="2291" width="16.140625" style="3" customWidth="1"/>
    <col min="2292" max="2292" width="9.140625" style="3" hidden="1" customWidth="1"/>
    <col min="2293" max="2294" width="18.140625" style="3" customWidth="1"/>
    <col min="2295" max="2295" width="20" style="3" customWidth="1"/>
    <col min="2296" max="2534" width="9.140625" style="3"/>
    <col min="2535" max="2535" width="5.42578125" style="3" customWidth="1"/>
    <col min="2536" max="2536" width="42.7109375" style="3" customWidth="1"/>
    <col min="2537" max="2537" width="20.28515625" style="3" customWidth="1"/>
    <col min="2538" max="2538" width="16.140625" style="3" customWidth="1"/>
    <col min="2539" max="2539" width="17" style="3" customWidth="1"/>
    <col min="2540" max="2545" width="16.140625" style="3" customWidth="1"/>
    <col min="2546" max="2546" width="16.7109375" style="3" customWidth="1"/>
    <col min="2547" max="2547" width="16.140625" style="3" customWidth="1"/>
    <col min="2548" max="2548" width="9.140625" style="3" hidden="1" customWidth="1"/>
    <col min="2549" max="2550" width="18.140625" style="3" customWidth="1"/>
    <col min="2551" max="2551" width="20" style="3" customWidth="1"/>
    <col min="2552" max="2790" width="9.140625" style="3"/>
    <col min="2791" max="2791" width="5.42578125" style="3" customWidth="1"/>
    <col min="2792" max="2792" width="42.7109375" style="3" customWidth="1"/>
    <col min="2793" max="2793" width="20.28515625" style="3" customWidth="1"/>
    <col min="2794" max="2794" width="16.140625" style="3" customWidth="1"/>
    <col min="2795" max="2795" width="17" style="3" customWidth="1"/>
    <col min="2796" max="2801" width="16.140625" style="3" customWidth="1"/>
    <col min="2802" max="2802" width="16.7109375" style="3" customWidth="1"/>
    <col min="2803" max="2803" width="16.140625" style="3" customWidth="1"/>
    <col min="2804" max="2804" width="9.140625" style="3" hidden="1" customWidth="1"/>
    <col min="2805" max="2806" width="18.140625" style="3" customWidth="1"/>
    <col min="2807" max="2807" width="20" style="3" customWidth="1"/>
    <col min="2808" max="3046" width="9.140625" style="3"/>
    <col min="3047" max="3047" width="5.42578125" style="3" customWidth="1"/>
    <col min="3048" max="3048" width="42.7109375" style="3" customWidth="1"/>
    <col min="3049" max="3049" width="20.28515625" style="3" customWidth="1"/>
    <col min="3050" max="3050" width="16.140625" style="3" customWidth="1"/>
    <col min="3051" max="3051" width="17" style="3" customWidth="1"/>
    <col min="3052" max="3057" width="16.140625" style="3" customWidth="1"/>
    <col min="3058" max="3058" width="16.7109375" style="3" customWidth="1"/>
    <col min="3059" max="3059" width="16.140625" style="3" customWidth="1"/>
    <col min="3060" max="3060" width="9.140625" style="3" hidden="1" customWidth="1"/>
    <col min="3061" max="3062" width="18.140625" style="3" customWidth="1"/>
    <col min="3063" max="3063" width="20" style="3" customWidth="1"/>
    <col min="3064" max="3302" width="9.140625" style="3"/>
    <col min="3303" max="3303" width="5.42578125" style="3" customWidth="1"/>
    <col min="3304" max="3304" width="42.7109375" style="3" customWidth="1"/>
    <col min="3305" max="3305" width="20.28515625" style="3" customWidth="1"/>
    <col min="3306" max="3306" width="16.140625" style="3" customWidth="1"/>
    <col min="3307" max="3307" width="17" style="3" customWidth="1"/>
    <col min="3308" max="3313" width="16.140625" style="3" customWidth="1"/>
    <col min="3314" max="3314" width="16.7109375" style="3" customWidth="1"/>
    <col min="3315" max="3315" width="16.140625" style="3" customWidth="1"/>
    <col min="3316" max="3316" width="9.140625" style="3" hidden="1" customWidth="1"/>
    <col min="3317" max="3318" width="18.140625" style="3" customWidth="1"/>
    <col min="3319" max="3319" width="20" style="3" customWidth="1"/>
    <col min="3320" max="3558" width="9.140625" style="3"/>
    <col min="3559" max="3559" width="5.42578125" style="3" customWidth="1"/>
    <col min="3560" max="3560" width="42.7109375" style="3" customWidth="1"/>
    <col min="3561" max="3561" width="20.28515625" style="3" customWidth="1"/>
    <col min="3562" max="3562" width="16.140625" style="3" customWidth="1"/>
    <col min="3563" max="3563" width="17" style="3" customWidth="1"/>
    <col min="3564" max="3569" width="16.140625" style="3" customWidth="1"/>
    <col min="3570" max="3570" width="16.7109375" style="3" customWidth="1"/>
    <col min="3571" max="3571" width="16.140625" style="3" customWidth="1"/>
    <col min="3572" max="3572" width="9.140625" style="3" hidden="1" customWidth="1"/>
    <col min="3573" max="3574" width="18.140625" style="3" customWidth="1"/>
    <col min="3575" max="3575" width="20" style="3" customWidth="1"/>
    <col min="3576" max="3814" width="9.140625" style="3"/>
    <col min="3815" max="3815" width="5.42578125" style="3" customWidth="1"/>
    <col min="3816" max="3816" width="42.7109375" style="3" customWidth="1"/>
    <col min="3817" max="3817" width="20.28515625" style="3" customWidth="1"/>
    <col min="3818" max="3818" width="16.140625" style="3" customWidth="1"/>
    <col min="3819" max="3819" width="17" style="3" customWidth="1"/>
    <col min="3820" max="3825" width="16.140625" style="3" customWidth="1"/>
    <col min="3826" max="3826" width="16.7109375" style="3" customWidth="1"/>
    <col min="3827" max="3827" width="16.140625" style="3" customWidth="1"/>
    <col min="3828" max="3828" width="9.140625" style="3" hidden="1" customWidth="1"/>
    <col min="3829" max="3830" width="18.140625" style="3" customWidth="1"/>
    <col min="3831" max="3831" width="20" style="3" customWidth="1"/>
    <col min="3832" max="4070" width="9.140625" style="3"/>
    <col min="4071" max="4071" width="5.42578125" style="3" customWidth="1"/>
    <col min="4072" max="4072" width="42.7109375" style="3" customWidth="1"/>
    <col min="4073" max="4073" width="20.28515625" style="3" customWidth="1"/>
    <col min="4074" max="4074" width="16.140625" style="3" customWidth="1"/>
    <col min="4075" max="4075" width="17" style="3" customWidth="1"/>
    <col min="4076" max="4081" width="16.140625" style="3" customWidth="1"/>
    <col min="4082" max="4082" width="16.7109375" style="3" customWidth="1"/>
    <col min="4083" max="4083" width="16.140625" style="3" customWidth="1"/>
    <col min="4084" max="4084" width="9.140625" style="3" hidden="1" customWidth="1"/>
    <col min="4085" max="4086" width="18.140625" style="3" customWidth="1"/>
    <col min="4087" max="4087" width="20" style="3" customWidth="1"/>
    <col min="4088" max="4326" width="9.140625" style="3"/>
    <col min="4327" max="4327" width="5.42578125" style="3" customWidth="1"/>
    <col min="4328" max="4328" width="42.7109375" style="3" customWidth="1"/>
    <col min="4329" max="4329" width="20.28515625" style="3" customWidth="1"/>
    <col min="4330" max="4330" width="16.140625" style="3" customWidth="1"/>
    <col min="4331" max="4331" width="17" style="3" customWidth="1"/>
    <col min="4332" max="4337" width="16.140625" style="3" customWidth="1"/>
    <col min="4338" max="4338" width="16.7109375" style="3" customWidth="1"/>
    <col min="4339" max="4339" width="16.140625" style="3" customWidth="1"/>
    <col min="4340" max="4340" width="9.140625" style="3" hidden="1" customWidth="1"/>
    <col min="4341" max="4342" width="18.140625" style="3" customWidth="1"/>
    <col min="4343" max="4343" width="20" style="3" customWidth="1"/>
    <col min="4344" max="4582" width="9.140625" style="3"/>
    <col min="4583" max="4583" width="5.42578125" style="3" customWidth="1"/>
    <col min="4584" max="4584" width="42.7109375" style="3" customWidth="1"/>
    <col min="4585" max="4585" width="20.28515625" style="3" customWidth="1"/>
    <col min="4586" max="4586" width="16.140625" style="3" customWidth="1"/>
    <col min="4587" max="4587" width="17" style="3" customWidth="1"/>
    <col min="4588" max="4593" width="16.140625" style="3" customWidth="1"/>
    <col min="4594" max="4594" width="16.7109375" style="3" customWidth="1"/>
    <col min="4595" max="4595" width="16.140625" style="3" customWidth="1"/>
    <col min="4596" max="4596" width="9.140625" style="3" hidden="1" customWidth="1"/>
    <col min="4597" max="4598" width="18.140625" style="3" customWidth="1"/>
    <col min="4599" max="4599" width="20" style="3" customWidth="1"/>
    <col min="4600" max="4838" width="9.140625" style="3"/>
    <col min="4839" max="4839" width="5.42578125" style="3" customWidth="1"/>
    <col min="4840" max="4840" width="42.7109375" style="3" customWidth="1"/>
    <col min="4841" max="4841" width="20.28515625" style="3" customWidth="1"/>
    <col min="4842" max="4842" width="16.140625" style="3" customWidth="1"/>
    <col min="4843" max="4843" width="17" style="3" customWidth="1"/>
    <col min="4844" max="4849" width="16.140625" style="3" customWidth="1"/>
    <col min="4850" max="4850" width="16.7109375" style="3" customWidth="1"/>
    <col min="4851" max="4851" width="16.140625" style="3" customWidth="1"/>
    <col min="4852" max="4852" width="9.140625" style="3" hidden="1" customWidth="1"/>
    <col min="4853" max="4854" width="18.140625" style="3" customWidth="1"/>
    <col min="4855" max="4855" width="20" style="3" customWidth="1"/>
    <col min="4856" max="5094" width="9.140625" style="3"/>
    <col min="5095" max="5095" width="5.42578125" style="3" customWidth="1"/>
    <col min="5096" max="5096" width="42.7109375" style="3" customWidth="1"/>
    <col min="5097" max="5097" width="20.28515625" style="3" customWidth="1"/>
    <col min="5098" max="5098" width="16.140625" style="3" customWidth="1"/>
    <col min="5099" max="5099" width="17" style="3" customWidth="1"/>
    <col min="5100" max="5105" width="16.140625" style="3" customWidth="1"/>
    <col min="5106" max="5106" width="16.7109375" style="3" customWidth="1"/>
    <col min="5107" max="5107" width="16.140625" style="3" customWidth="1"/>
    <col min="5108" max="5108" width="9.140625" style="3" hidden="1" customWidth="1"/>
    <col min="5109" max="5110" width="18.140625" style="3" customWidth="1"/>
    <col min="5111" max="5111" width="20" style="3" customWidth="1"/>
    <col min="5112" max="5350" width="9.140625" style="3"/>
    <col min="5351" max="5351" width="5.42578125" style="3" customWidth="1"/>
    <col min="5352" max="5352" width="42.7109375" style="3" customWidth="1"/>
    <col min="5353" max="5353" width="20.28515625" style="3" customWidth="1"/>
    <col min="5354" max="5354" width="16.140625" style="3" customWidth="1"/>
    <col min="5355" max="5355" width="17" style="3" customWidth="1"/>
    <col min="5356" max="5361" width="16.140625" style="3" customWidth="1"/>
    <col min="5362" max="5362" width="16.7109375" style="3" customWidth="1"/>
    <col min="5363" max="5363" width="16.140625" style="3" customWidth="1"/>
    <col min="5364" max="5364" width="9.140625" style="3" hidden="1" customWidth="1"/>
    <col min="5365" max="5366" width="18.140625" style="3" customWidth="1"/>
    <col min="5367" max="5367" width="20" style="3" customWidth="1"/>
    <col min="5368" max="5606" width="9.140625" style="3"/>
    <col min="5607" max="5607" width="5.42578125" style="3" customWidth="1"/>
    <col min="5608" max="5608" width="42.7109375" style="3" customWidth="1"/>
    <col min="5609" max="5609" width="20.28515625" style="3" customWidth="1"/>
    <col min="5610" max="5610" width="16.140625" style="3" customWidth="1"/>
    <col min="5611" max="5611" width="17" style="3" customWidth="1"/>
    <col min="5612" max="5617" width="16.140625" style="3" customWidth="1"/>
    <col min="5618" max="5618" width="16.7109375" style="3" customWidth="1"/>
    <col min="5619" max="5619" width="16.140625" style="3" customWidth="1"/>
    <col min="5620" max="5620" width="9.140625" style="3" hidden="1" customWidth="1"/>
    <col min="5621" max="5622" width="18.140625" style="3" customWidth="1"/>
    <col min="5623" max="5623" width="20" style="3" customWidth="1"/>
    <col min="5624" max="5862" width="9.140625" style="3"/>
    <col min="5863" max="5863" width="5.42578125" style="3" customWidth="1"/>
    <col min="5864" max="5864" width="42.7109375" style="3" customWidth="1"/>
    <col min="5865" max="5865" width="20.28515625" style="3" customWidth="1"/>
    <col min="5866" max="5866" width="16.140625" style="3" customWidth="1"/>
    <col min="5867" max="5867" width="17" style="3" customWidth="1"/>
    <col min="5868" max="5873" width="16.140625" style="3" customWidth="1"/>
    <col min="5874" max="5874" width="16.7109375" style="3" customWidth="1"/>
    <col min="5875" max="5875" width="16.140625" style="3" customWidth="1"/>
    <col min="5876" max="5876" width="9.140625" style="3" hidden="1" customWidth="1"/>
    <col min="5877" max="5878" width="18.140625" style="3" customWidth="1"/>
    <col min="5879" max="5879" width="20" style="3" customWidth="1"/>
    <col min="5880" max="6118" width="9.140625" style="3"/>
    <col min="6119" max="6119" width="5.42578125" style="3" customWidth="1"/>
    <col min="6120" max="6120" width="42.7109375" style="3" customWidth="1"/>
    <col min="6121" max="6121" width="20.28515625" style="3" customWidth="1"/>
    <col min="6122" max="6122" width="16.140625" style="3" customWidth="1"/>
    <col min="6123" max="6123" width="17" style="3" customWidth="1"/>
    <col min="6124" max="6129" width="16.140625" style="3" customWidth="1"/>
    <col min="6130" max="6130" width="16.7109375" style="3" customWidth="1"/>
    <col min="6131" max="6131" width="16.140625" style="3" customWidth="1"/>
    <col min="6132" max="6132" width="9.140625" style="3" hidden="1" customWidth="1"/>
    <col min="6133" max="6134" width="18.140625" style="3" customWidth="1"/>
    <col min="6135" max="6135" width="20" style="3" customWidth="1"/>
    <col min="6136" max="6374" width="9.140625" style="3"/>
    <col min="6375" max="6375" width="5.42578125" style="3" customWidth="1"/>
    <col min="6376" max="6376" width="42.7109375" style="3" customWidth="1"/>
    <col min="6377" max="6377" width="20.28515625" style="3" customWidth="1"/>
    <col min="6378" max="6378" width="16.140625" style="3" customWidth="1"/>
    <col min="6379" max="6379" width="17" style="3" customWidth="1"/>
    <col min="6380" max="6385" width="16.140625" style="3" customWidth="1"/>
    <col min="6386" max="6386" width="16.7109375" style="3" customWidth="1"/>
    <col min="6387" max="6387" width="16.140625" style="3" customWidth="1"/>
    <col min="6388" max="6388" width="9.140625" style="3" hidden="1" customWidth="1"/>
    <col min="6389" max="6390" width="18.140625" style="3" customWidth="1"/>
    <col min="6391" max="6391" width="20" style="3" customWidth="1"/>
    <col min="6392" max="6630" width="9.140625" style="3"/>
    <col min="6631" max="6631" width="5.42578125" style="3" customWidth="1"/>
    <col min="6632" max="6632" width="42.7109375" style="3" customWidth="1"/>
    <col min="6633" max="6633" width="20.28515625" style="3" customWidth="1"/>
    <col min="6634" max="6634" width="16.140625" style="3" customWidth="1"/>
    <col min="6635" max="6635" width="17" style="3" customWidth="1"/>
    <col min="6636" max="6641" width="16.140625" style="3" customWidth="1"/>
    <col min="6642" max="6642" width="16.7109375" style="3" customWidth="1"/>
    <col min="6643" max="6643" width="16.140625" style="3" customWidth="1"/>
    <col min="6644" max="6644" width="9.140625" style="3" hidden="1" customWidth="1"/>
    <col min="6645" max="6646" width="18.140625" style="3" customWidth="1"/>
    <col min="6647" max="6647" width="20" style="3" customWidth="1"/>
    <col min="6648" max="6886" width="9.140625" style="3"/>
    <col min="6887" max="6887" width="5.42578125" style="3" customWidth="1"/>
    <col min="6888" max="6888" width="42.7109375" style="3" customWidth="1"/>
    <col min="6889" max="6889" width="20.28515625" style="3" customWidth="1"/>
    <col min="6890" max="6890" width="16.140625" style="3" customWidth="1"/>
    <col min="6891" max="6891" width="17" style="3" customWidth="1"/>
    <col min="6892" max="6897" width="16.140625" style="3" customWidth="1"/>
    <col min="6898" max="6898" width="16.7109375" style="3" customWidth="1"/>
    <col min="6899" max="6899" width="16.140625" style="3" customWidth="1"/>
    <col min="6900" max="6900" width="9.140625" style="3" hidden="1" customWidth="1"/>
    <col min="6901" max="6902" width="18.140625" style="3" customWidth="1"/>
    <col min="6903" max="6903" width="20" style="3" customWidth="1"/>
    <col min="6904" max="7142" width="9.140625" style="3"/>
    <col min="7143" max="7143" width="5.42578125" style="3" customWidth="1"/>
    <col min="7144" max="7144" width="42.7109375" style="3" customWidth="1"/>
    <col min="7145" max="7145" width="20.28515625" style="3" customWidth="1"/>
    <col min="7146" max="7146" width="16.140625" style="3" customWidth="1"/>
    <col min="7147" max="7147" width="17" style="3" customWidth="1"/>
    <col min="7148" max="7153" width="16.140625" style="3" customWidth="1"/>
    <col min="7154" max="7154" width="16.7109375" style="3" customWidth="1"/>
    <col min="7155" max="7155" width="16.140625" style="3" customWidth="1"/>
    <col min="7156" max="7156" width="9.140625" style="3" hidden="1" customWidth="1"/>
    <col min="7157" max="7158" width="18.140625" style="3" customWidth="1"/>
    <col min="7159" max="7159" width="20" style="3" customWidth="1"/>
    <col min="7160" max="7398" width="9.140625" style="3"/>
    <col min="7399" max="7399" width="5.42578125" style="3" customWidth="1"/>
    <col min="7400" max="7400" width="42.7109375" style="3" customWidth="1"/>
    <col min="7401" max="7401" width="20.28515625" style="3" customWidth="1"/>
    <col min="7402" max="7402" width="16.140625" style="3" customWidth="1"/>
    <col min="7403" max="7403" width="17" style="3" customWidth="1"/>
    <col min="7404" max="7409" width="16.140625" style="3" customWidth="1"/>
    <col min="7410" max="7410" width="16.7109375" style="3" customWidth="1"/>
    <col min="7411" max="7411" width="16.140625" style="3" customWidth="1"/>
    <col min="7412" max="7412" width="9.140625" style="3" hidden="1" customWidth="1"/>
    <col min="7413" max="7414" width="18.140625" style="3" customWidth="1"/>
    <col min="7415" max="7415" width="20" style="3" customWidth="1"/>
    <col min="7416" max="7654" width="9.140625" style="3"/>
    <col min="7655" max="7655" width="5.42578125" style="3" customWidth="1"/>
    <col min="7656" max="7656" width="42.7109375" style="3" customWidth="1"/>
    <col min="7657" max="7657" width="20.28515625" style="3" customWidth="1"/>
    <col min="7658" max="7658" width="16.140625" style="3" customWidth="1"/>
    <col min="7659" max="7659" width="17" style="3" customWidth="1"/>
    <col min="7660" max="7665" width="16.140625" style="3" customWidth="1"/>
    <col min="7666" max="7666" width="16.7109375" style="3" customWidth="1"/>
    <col min="7667" max="7667" width="16.140625" style="3" customWidth="1"/>
    <col min="7668" max="7668" width="9.140625" style="3" hidden="1" customWidth="1"/>
    <col min="7669" max="7670" width="18.140625" style="3" customWidth="1"/>
    <col min="7671" max="7671" width="20" style="3" customWidth="1"/>
    <col min="7672" max="7910" width="9.140625" style="3"/>
    <col min="7911" max="7911" width="5.42578125" style="3" customWidth="1"/>
    <col min="7912" max="7912" width="42.7109375" style="3" customWidth="1"/>
    <col min="7913" max="7913" width="20.28515625" style="3" customWidth="1"/>
    <col min="7914" max="7914" width="16.140625" style="3" customWidth="1"/>
    <col min="7915" max="7915" width="17" style="3" customWidth="1"/>
    <col min="7916" max="7921" width="16.140625" style="3" customWidth="1"/>
    <col min="7922" max="7922" width="16.7109375" style="3" customWidth="1"/>
    <col min="7923" max="7923" width="16.140625" style="3" customWidth="1"/>
    <col min="7924" max="7924" width="9.140625" style="3" hidden="1" customWidth="1"/>
    <col min="7925" max="7926" width="18.140625" style="3" customWidth="1"/>
    <col min="7927" max="7927" width="20" style="3" customWidth="1"/>
    <col min="7928" max="8166" width="9.140625" style="3"/>
    <col min="8167" max="8167" width="5.42578125" style="3" customWidth="1"/>
    <col min="8168" max="8168" width="42.7109375" style="3" customWidth="1"/>
    <col min="8169" max="8169" width="20.28515625" style="3" customWidth="1"/>
    <col min="8170" max="8170" width="16.140625" style="3" customWidth="1"/>
    <col min="8171" max="8171" width="17" style="3" customWidth="1"/>
    <col min="8172" max="8177" width="16.140625" style="3" customWidth="1"/>
    <col min="8178" max="8178" width="16.7109375" style="3" customWidth="1"/>
    <col min="8179" max="8179" width="16.140625" style="3" customWidth="1"/>
    <col min="8180" max="8180" width="9.140625" style="3" hidden="1" customWidth="1"/>
    <col min="8181" max="8182" width="18.140625" style="3" customWidth="1"/>
    <col min="8183" max="8183" width="20" style="3" customWidth="1"/>
    <col min="8184" max="8422" width="9.140625" style="3"/>
    <col min="8423" max="8423" width="5.42578125" style="3" customWidth="1"/>
    <col min="8424" max="8424" width="42.7109375" style="3" customWidth="1"/>
    <col min="8425" max="8425" width="20.28515625" style="3" customWidth="1"/>
    <col min="8426" max="8426" width="16.140625" style="3" customWidth="1"/>
    <col min="8427" max="8427" width="17" style="3" customWidth="1"/>
    <col min="8428" max="8433" width="16.140625" style="3" customWidth="1"/>
    <col min="8434" max="8434" width="16.7109375" style="3" customWidth="1"/>
    <col min="8435" max="8435" width="16.140625" style="3" customWidth="1"/>
    <col min="8436" max="8436" width="9.140625" style="3" hidden="1" customWidth="1"/>
    <col min="8437" max="8438" width="18.140625" style="3" customWidth="1"/>
    <col min="8439" max="8439" width="20" style="3" customWidth="1"/>
    <col min="8440" max="8678" width="9.140625" style="3"/>
    <col min="8679" max="8679" width="5.42578125" style="3" customWidth="1"/>
    <col min="8680" max="8680" width="42.7109375" style="3" customWidth="1"/>
    <col min="8681" max="8681" width="20.28515625" style="3" customWidth="1"/>
    <col min="8682" max="8682" width="16.140625" style="3" customWidth="1"/>
    <col min="8683" max="8683" width="17" style="3" customWidth="1"/>
    <col min="8684" max="8689" width="16.140625" style="3" customWidth="1"/>
    <col min="8690" max="8690" width="16.7109375" style="3" customWidth="1"/>
    <col min="8691" max="8691" width="16.140625" style="3" customWidth="1"/>
    <col min="8692" max="8692" width="9.140625" style="3" hidden="1" customWidth="1"/>
    <col min="8693" max="8694" width="18.140625" style="3" customWidth="1"/>
    <col min="8695" max="8695" width="20" style="3" customWidth="1"/>
    <col min="8696" max="8934" width="9.140625" style="3"/>
    <col min="8935" max="8935" width="5.42578125" style="3" customWidth="1"/>
    <col min="8936" max="8936" width="42.7109375" style="3" customWidth="1"/>
    <col min="8937" max="8937" width="20.28515625" style="3" customWidth="1"/>
    <col min="8938" max="8938" width="16.140625" style="3" customWidth="1"/>
    <col min="8939" max="8939" width="17" style="3" customWidth="1"/>
    <col min="8940" max="8945" width="16.140625" style="3" customWidth="1"/>
    <col min="8946" max="8946" width="16.7109375" style="3" customWidth="1"/>
    <col min="8947" max="8947" width="16.140625" style="3" customWidth="1"/>
    <col min="8948" max="8948" width="9.140625" style="3" hidden="1" customWidth="1"/>
    <col min="8949" max="8950" width="18.140625" style="3" customWidth="1"/>
    <col min="8951" max="8951" width="20" style="3" customWidth="1"/>
    <col min="8952" max="9190" width="9.140625" style="3"/>
    <col min="9191" max="9191" width="5.42578125" style="3" customWidth="1"/>
    <col min="9192" max="9192" width="42.7109375" style="3" customWidth="1"/>
    <col min="9193" max="9193" width="20.28515625" style="3" customWidth="1"/>
    <col min="9194" max="9194" width="16.140625" style="3" customWidth="1"/>
    <col min="9195" max="9195" width="17" style="3" customWidth="1"/>
    <col min="9196" max="9201" width="16.140625" style="3" customWidth="1"/>
    <col min="9202" max="9202" width="16.7109375" style="3" customWidth="1"/>
    <col min="9203" max="9203" width="16.140625" style="3" customWidth="1"/>
    <col min="9204" max="9204" width="9.140625" style="3" hidden="1" customWidth="1"/>
    <col min="9205" max="9206" width="18.140625" style="3" customWidth="1"/>
    <col min="9207" max="9207" width="20" style="3" customWidth="1"/>
    <col min="9208" max="9446" width="9.140625" style="3"/>
    <col min="9447" max="9447" width="5.42578125" style="3" customWidth="1"/>
    <col min="9448" max="9448" width="42.7109375" style="3" customWidth="1"/>
    <col min="9449" max="9449" width="20.28515625" style="3" customWidth="1"/>
    <col min="9450" max="9450" width="16.140625" style="3" customWidth="1"/>
    <col min="9451" max="9451" width="17" style="3" customWidth="1"/>
    <col min="9452" max="9457" width="16.140625" style="3" customWidth="1"/>
    <col min="9458" max="9458" width="16.7109375" style="3" customWidth="1"/>
    <col min="9459" max="9459" width="16.140625" style="3" customWidth="1"/>
    <col min="9460" max="9460" width="9.140625" style="3" hidden="1" customWidth="1"/>
    <col min="9461" max="9462" width="18.140625" style="3" customWidth="1"/>
    <col min="9463" max="9463" width="20" style="3" customWidth="1"/>
    <col min="9464" max="9702" width="9.140625" style="3"/>
    <col min="9703" max="9703" width="5.42578125" style="3" customWidth="1"/>
    <col min="9704" max="9704" width="42.7109375" style="3" customWidth="1"/>
    <col min="9705" max="9705" width="20.28515625" style="3" customWidth="1"/>
    <col min="9706" max="9706" width="16.140625" style="3" customWidth="1"/>
    <col min="9707" max="9707" width="17" style="3" customWidth="1"/>
    <col min="9708" max="9713" width="16.140625" style="3" customWidth="1"/>
    <col min="9714" max="9714" width="16.7109375" style="3" customWidth="1"/>
    <col min="9715" max="9715" width="16.140625" style="3" customWidth="1"/>
    <col min="9716" max="9716" width="9.140625" style="3" hidden="1" customWidth="1"/>
    <col min="9717" max="9718" width="18.140625" style="3" customWidth="1"/>
    <col min="9719" max="9719" width="20" style="3" customWidth="1"/>
    <col min="9720" max="9958" width="9.140625" style="3"/>
    <col min="9959" max="9959" width="5.42578125" style="3" customWidth="1"/>
    <col min="9960" max="9960" width="42.7109375" style="3" customWidth="1"/>
    <col min="9961" max="9961" width="20.28515625" style="3" customWidth="1"/>
    <col min="9962" max="9962" width="16.140625" style="3" customWidth="1"/>
    <col min="9963" max="9963" width="17" style="3" customWidth="1"/>
    <col min="9964" max="9969" width="16.140625" style="3" customWidth="1"/>
    <col min="9970" max="9970" width="16.7109375" style="3" customWidth="1"/>
    <col min="9971" max="9971" width="16.140625" style="3" customWidth="1"/>
    <col min="9972" max="9972" width="9.140625" style="3" hidden="1" customWidth="1"/>
    <col min="9973" max="9974" width="18.140625" style="3" customWidth="1"/>
    <col min="9975" max="9975" width="20" style="3" customWidth="1"/>
    <col min="9976" max="10214" width="9.140625" style="3"/>
    <col min="10215" max="10215" width="5.42578125" style="3" customWidth="1"/>
    <col min="10216" max="10216" width="42.7109375" style="3" customWidth="1"/>
    <col min="10217" max="10217" width="20.28515625" style="3" customWidth="1"/>
    <col min="10218" max="10218" width="16.140625" style="3" customWidth="1"/>
    <col min="10219" max="10219" width="17" style="3" customWidth="1"/>
    <col min="10220" max="10225" width="16.140625" style="3" customWidth="1"/>
    <col min="10226" max="10226" width="16.7109375" style="3" customWidth="1"/>
    <col min="10227" max="10227" width="16.140625" style="3" customWidth="1"/>
    <col min="10228" max="10228" width="9.140625" style="3" hidden="1" customWidth="1"/>
    <col min="10229" max="10230" width="18.140625" style="3" customWidth="1"/>
    <col min="10231" max="10231" width="20" style="3" customWidth="1"/>
    <col min="10232" max="10470" width="9.140625" style="3"/>
    <col min="10471" max="10471" width="5.42578125" style="3" customWidth="1"/>
    <col min="10472" max="10472" width="42.7109375" style="3" customWidth="1"/>
    <col min="10473" max="10473" width="20.28515625" style="3" customWidth="1"/>
    <col min="10474" max="10474" width="16.140625" style="3" customWidth="1"/>
    <col min="10475" max="10475" width="17" style="3" customWidth="1"/>
    <col min="10476" max="10481" width="16.140625" style="3" customWidth="1"/>
    <col min="10482" max="10482" width="16.7109375" style="3" customWidth="1"/>
    <col min="10483" max="10483" width="16.140625" style="3" customWidth="1"/>
    <col min="10484" max="10484" width="9.140625" style="3" hidden="1" customWidth="1"/>
    <col min="10485" max="10486" width="18.140625" style="3" customWidth="1"/>
    <col min="10487" max="10487" width="20" style="3" customWidth="1"/>
    <col min="10488" max="10726" width="9.140625" style="3"/>
    <col min="10727" max="10727" width="5.42578125" style="3" customWidth="1"/>
    <col min="10728" max="10728" width="42.7109375" style="3" customWidth="1"/>
    <col min="10729" max="10729" width="20.28515625" style="3" customWidth="1"/>
    <col min="10730" max="10730" width="16.140625" style="3" customWidth="1"/>
    <col min="10731" max="10731" width="17" style="3" customWidth="1"/>
    <col min="10732" max="10737" width="16.140625" style="3" customWidth="1"/>
    <col min="10738" max="10738" width="16.7109375" style="3" customWidth="1"/>
    <col min="10739" max="10739" width="16.140625" style="3" customWidth="1"/>
    <col min="10740" max="10740" width="9.140625" style="3" hidden="1" customWidth="1"/>
    <col min="10741" max="10742" width="18.140625" style="3" customWidth="1"/>
    <col min="10743" max="10743" width="20" style="3" customWidth="1"/>
    <col min="10744" max="10982" width="9.140625" style="3"/>
    <col min="10983" max="10983" width="5.42578125" style="3" customWidth="1"/>
    <col min="10984" max="10984" width="42.7109375" style="3" customWidth="1"/>
    <col min="10985" max="10985" width="20.28515625" style="3" customWidth="1"/>
    <col min="10986" max="10986" width="16.140625" style="3" customWidth="1"/>
    <col min="10987" max="10987" width="17" style="3" customWidth="1"/>
    <col min="10988" max="10993" width="16.140625" style="3" customWidth="1"/>
    <col min="10994" max="10994" width="16.7109375" style="3" customWidth="1"/>
    <col min="10995" max="10995" width="16.140625" style="3" customWidth="1"/>
    <col min="10996" max="10996" width="9.140625" style="3" hidden="1" customWidth="1"/>
    <col min="10997" max="10998" width="18.140625" style="3" customWidth="1"/>
    <col min="10999" max="10999" width="20" style="3" customWidth="1"/>
    <col min="11000" max="11238" width="9.140625" style="3"/>
    <col min="11239" max="11239" width="5.42578125" style="3" customWidth="1"/>
    <col min="11240" max="11240" width="42.7109375" style="3" customWidth="1"/>
    <col min="11241" max="11241" width="20.28515625" style="3" customWidth="1"/>
    <col min="11242" max="11242" width="16.140625" style="3" customWidth="1"/>
    <col min="11243" max="11243" width="17" style="3" customWidth="1"/>
    <col min="11244" max="11249" width="16.140625" style="3" customWidth="1"/>
    <col min="11250" max="11250" width="16.7109375" style="3" customWidth="1"/>
    <col min="11251" max="11251" width="16.140625" style="3" customWidth="1"/>
    <col min="11252" max="11252" width="9.140625" style="3" hidden="1" customWidth="1"/>
    <col min="11253" max="11254" width="18.140625" style="3" customWidth="1"/>
    <col min="11255" max="11255" width="20" style="3" customWidth="1"/>
    <col min="11256" max="11494" width="9.140625" style="3"/>
    <col min="11495" max="11495" width="5.42578125" style="3" customWidth="1"/>
    <col min="11496" max="11496" width="42.7109375" style="3" customWidth="1"/>
    <col min="11497" max="11497" width="20.28515625" style="3" customWidth="1"/>
    <col min="11498" max="11498" width="16.140625" style="3" customWidth="1"/>
    <col min="11499" max="11499" width="17" style="3" customWidth="1"/>
    <col min="11500" max="11505" width="16.140625" style="3" customWidth="1"/>
    <col min="11506" max="11506" width="16.7109375" style="3" customWidth="1"/>
    <col min="11507" max="11507" width="16.140625" style="3" customWidth="1"/>
    <col min="11508" max="11508" width="9.140625" style="3" hidden="1" customWidth="1"/>
    <col min="11509" max="11510" width="18.140625" style="3" customWidth="1"/>
    <col min="11511" max="11511" width="20" style="3" customWidth="1"/>
    <col min="11512" max="11750" width="9.140625" style="3"/>
    <col min="11751" max="11751" width="5.42578125" style="3" customWidth="1"/>
    <col min="11752" max="11752" width="42.7109375" style="3" customWidth="1"/>
    <col min="11753" max="11753" width="20.28515625" style="3" customWidth="1"/>
    <col min="11754" max="11754" width="16.140625" style="3" customWidth="1"/>
    <col min="11755" max="11755" width="17" style="3" customWidth="1"/>
    <col min="11756" max="11761" width="16.140625" style="3" customWidth="1"/>
    <col min="11762" max="11762" width="16.7109375" style="3" customWidth="1"/>
    <col min="11763" max="11763" width="16.140625" style="3" customWidth="1"/>
    <col min="11764" max="11764" width="9.140625" style="3" hidden="1" customWidth="1"/>
    <col min="11765" max="11766" width="18.140625" style="3" customWidth="1"/>
    <col min="11767" max="11767" width="20" style="3" customWidth="1"/>
    <col min="11768" max="12006" width="9.140625" style="3"/>
    <col min="12007" max="12007" width="5.42578125" style="3" customWidth="1"/>
    <col min="12008" max="12008" width="42.7109375" style="3" customWidth="1"/>
    <col min="12009" max="12009" width="20.28515625" style="3" customWidth="1"/>
    <col min="12010" max="12010" width="16.140625" style="3" customWidth="1"/>
    <col min="12011" max="12011" width="17" style="3" customWidth="1"/>
    <col min="12012" max="12017" width="16.140625" style="3" customWidth="1"/>
    <col min="12018" max="12018" width="16.7109375" style="3" customWidth="1"/>
    <col min="12019" max="12019" width="16.140625" style="3" customWidth="1"/>
    <col min="12020" max="12020" width="9.140625" style="3" hidden="1" customWidth="1"/>
    <col min="12021" max="12022" width="18.140625" style="3" customWidth="1"/>
    <col min="12023" max="12023" width="20" style="3" customWidth="1"/>
    <col min="12024" max="12262" width="9.140625" style="3"/>
    <col min="12263" max="12263" width="5.42578125" style="3" customWidth="1"/>
    <col min="12264" max="12264" width="42.7109375" style="3" customWidth="1"/>
    <col min="12265" max="12265" width="20.28515625" style="3" customWidth="1"/>
    <col min="12266" max="12266" width="16.140625" style="3" customWidth="1"/>
    <col min="12267" max="12267" width="17" style="3" customWidth="1"/>
    <col min="12268" max="12273" width="16.140625" style="3" customWidth="1"/>
    <col min="12274" max="12274" width="16.7109375" style="3" customWidth="1"/>
    <col min="12275" max="12275" width="16.140625" style="3" customWidth="1"/>
    <col min="12276" max="12276" width="9.140625" style="3" hidden="1" customWidth="1"/>
    <col min="12277" max="12278" width="18.140625" style="3" customWidth="1"/>
    <col min="12279" max="12279" width="20" style="3" customWidth="1"/>
    <col min="12280" max="12518" width="9.140625" style="3"/>
    <col min="12519" max="12519" width="5.42578125" style="3" customWidth="1"/>
    <col min="12520" max="12520" width="42.7109375" style="3" customWidth="1"/>
    <col min="12521" max="12521" width="20.28515625" style="3" customWidth="1"/>
    <col min="12522" max="12522" width="16.140625" style="3" customWidth="1"/>
    <col min="12523" max="12523" width="17" style="3" customWidth="1"/>
    <col min="12524" max="12529" width="16.140625" style="3" customWidth="1"/>
    <col min="12530" max="12530" width="16.7109375" style="3" customWidth="1"/>
    <col min="12531" max="12531" width="16.140625" style="3" customWidth="1"/>
    <col min="12532" max="12532" width="9.140625" style="3" hidden="1" customWidth="1"/>
    <col min="12533" max="12534" width="18.140625" style="3" customWidth="1"/>
    <col min="12535" max="12535" width="20" style="3" customWidth="1"/>
    <col min="12536" max="12774" width="9.140625" style="3"/>
    <col min="12775" max="12775" width="5.42578125" style="3" customWidth="1"/>
    <col min="12776" max="12776" width="42.7109375" style="3" customWidth="1"/>
    <col min="12777" max="12777" width="20.28515625" style="3" customWidth="1"/>
    <col min="12778" max="12778" width="16.140625" style="3" customWidth="1"/>
    <col min="12779" max="12779" width="17" style="3" customWidth="1"/>
    <col min="12780" max="12785" width="16.140625" style="3" customWidth="1"/>
    <col min="12786" max="12786" width="16.7109375" style="3" customWidth="1"/>
    <col min="12787" max="12787" width="16.140625" style="3" customWidth="1"/>
    <col min="12788" max="12788" width="9.140625" style="3" hidden="1" customWidth="1"/>
    <col min="12789" max="12790" width="18.140625" style="3" customWidth="1"/>
    <col min="12791" max="12791" width="20" style="3" customWidth="1"/>
    <col min="12792" max="13030" width="9.140625" style="3"/>
    <col min="13031" max="13031" width="5.42578125" style="3" customWidth="1"/>
    <col min="13032" max="13032" width="42.7109375" style="3" customWidth="1"/>
    <col min="13033" max="13033" width="20.28515625" style="3" customWidth="1"/>
    <col min="13034" max="13034" width="16.140625" style="3" customWidth="1"/>
    <col min="13035" max="13035" width="17" style="3" customWidth="1"/>
    <col min="13036" max="13041" width="16.140625" style="3" customWidth="1"/>
    <col min="13042" max="13042" width="16.7109375" style="3" customWidth="1"/>
    <col min="13043" max="13043" width="16.140625" style="3" customWidth="1"/>
    <col min="13044" max="13044" width="9.140625" style="3" hidden="1" customWidth="1"/>
    <col min="13045" max="13046" width="18.140625" style="3" customWidth="1"/>
    <col min="13047" max="13047" width="20" style="3" customWidth="1"/>
    <col min="13048" max="13286" width="9.140625" style="3"/>
    <col min="13287" max="13287" width="5.42578125" style="3" customWidth="1"/>
    <col min="13288" max="13288" width="42.7109375" style="3" customWidth="1"/>
    <col min="13289" max="13289" width="20.28515625" style="3" customWidth="1"/>
    <col min="13290" max="13290" width="16.140625" style="3" customWidth="1"/>
    <col min="13291" max="13291" width="17" style="3" customWidth="1"/>
    <col min="13292" max="13297" width="16.140625" style="3" customWidth="1"/>
    <col min="13298" max="13298" width="16.7109375" style="3" customWidth="1"/>
    <col min="13299" max="13299" width="16.140625" style="3" customWidth="1"/>
    <col min="13300" max="13300" width="9.140625" style="3" hidden="1" customWidth="1"/>
    <col min="13301" max="13302" width="18.140625" style="3" customWidth="1"/>
    <col min="13303" max="13303" width="20" style="3" customWidth="1"/>
    <col min="13304" max="13542" width="9.140625" style="3"/>
    <col min="13543" max="13543" width="5.42578125" style="3" customWidth="1"/>
    <col min="13544" max="13544" width="42.7109375" style="3" customWidth="1"/>
    <col min="13545" max="13545" width="20.28515625" style="3" customWidth="1"/>
    <col min="13546" max="13546" width="16.140625" style="3" customWidth="1"/>
    <col min="13547" max="13547" width="17" style="3" customWidth="1"/>
    <col min="13548" max="13553" width="16.140625" style="3" customWidth="1"/>
    <col min="13554" max="13554" width="16.7109375" style="3" customWidth="1"/>
    <col min="13555" max="13555" width="16.140625" style="3" customWidth="1"/>
    <col min="13556" max="13556" width="9.140625" style="3" hidden="1" customWidth="1"/>
    <col min="13557" max="13558" width="18.140625" style="3" customWidth="1"/>
    <col min="13559" max="13559" width="20" style="3" customWidth="1"/>
    <col min="13560" max="13798" width="9.140625" style="3"/>
    <col min="13799" max="13799" width="5.42578125" style="3" customWidth="1"/>
    <col min="13800" max="13800" width="42.7109375" style="3" customWidth="1"/>
    <col min="13801" max="13801" width="20.28515625" style="3" customWidth="1"/>
    <col min="13802" max="13802" width="16.140625" style="3" customWidth="1"/>
    <col min="13803" max="13803" width="17" style="3" customWidth="1"/>
    <col min="13804" max="13809" width="16.140625" style="3" customWidth="1"/>
    <col min="13810" max="13810" width="16.7109375" style="3" customWidth="1"/>
    <col min="13811" max="13811" width="16.140625" style="3" customWidth="1"/>
    <col min="13812" max="13812" width="9.140625" style="3" hidden="1" customWidth="1"/>
    <col min="13813" max="13814" width="18.140625" style="3" customWidth="1"/>
    <col min="13815" max="13815" width="20" style="3" customWidth="1"/>
    <col min="13816" max="14054" width="9.140625" style="3"/>
    <col min="14055" max="14055" width="5.42578125" style="3" customWidth="1"/>
    <col min="14056" max="14056" width="42.7109375" style="3" customWidth="1"/>
    <col min="14057" max="14057" width="20.28515625" style="3" customWidth="1"/>
    <col min="14058" max="14058" width="16.140625" style="3" customWidth="1"/>
    <col min="14059" max="14059" width="17" style="3" customWidth="1"/>
    <col min="14060" max="14065" width="16.140625" style="3" customWidth="1"/>
    <col min="14066" max="14066" width="16.7109375" style="3" customWidth="1"/>
    <col min="14067" max="14067" width="16.140625" style="3" customWidth="1"/>
    <col min="14068" max="14068" width="9.140625" style="3" hidden="1" customWidth="1"/>
    <col min="14069" max="14070" width="18.140625" style="3" customWidth="1"/>
    <col min="14071" max="14071" width="20" style="3" customWidth="1"/>
    <col min="14072" max="14310" width="9.140625" style="3"/>
    <col min="14311" max="14311" width="5.42578125" style="3" customWidth="1"/>
    <col min="14312" max="14312" width="42.7109375" style="3" customWidth="1"/>
    <col min="14313" max="14313" width="20.28515625" style="3" customWidth="1"/>
    <col min="14314" max="14314" width="16.140625" style="3" customWidth="1"/>
    <col min="14315" max="14315" width="17" style="3" customWidth="1"/>
    <col min="14316" max="14321" width="16.140625" style="3" customWidth="1"/>
    <col min="14322" max="14322" width="16.7109375" style="3" customWidth="1"/>
    <col min="14323" max="14323" width="16.140625" style="3" customWidth="1"/>
    <col min="14324" max="14324" width="9.140625" style="3" hidden="1" customWidth="1"/>
    <col min="14325" max="14326" width="18.140625" style="3" customWidth="1"/>
    <col min="14327" max="14327" width="20" style="3" customWidth="1"/>
    <col min="14328" max="14566" width="9.140625" style="3"/>
    <col min="14567" max="14567" width="5.42578125" style="3" customWidth="1"/>
    <col min="14568" max="14568" width="42.7109375" style="3" customWidth="1"/>
    <col min="14569" max="14569" width="20.28515625" style="3" customWidth="1"/>
    <col min="14570" max="14570" width="16.140625" style="3" customWidth="1"/>
    <col min="14571" max="14571" width="17" style="3" customWidth="1"/>
    <col min="14572" max="14577" width="16.140625" style="3" customWidth="1"/>
    <col min="14578" max="14578" width="16.7109375" style="3" customWidth="1"/>
    <col min="14579" max="14579" width="16.140625" style="3" customWidth="1"/>
    <col min="14580" max="14580" width="9.140625" style="3" hidden="1" customWidth="1"/>
    <col min="14581" max="14582" width="18.140625" style="3" customWidth="1"/>
    <col min="14583" max="14583" width="20" style="3" customWidth="1"/>
    <col min="14584" max="14822" width="9.140625" style="3"/>
    <col min="14823" max="14823" width="5.42578125" style="3" customWidth="1"/>
    <col min="14824" max="14824" width="42.7109375" style="3" customWidth="1"/>
    <col min="14825" max="14825" width="20.28515625" style="3" customWidth="1"/>
    <col min="14826" max="14826" width="16.140625" style="3" customWidth="1"/>
    <col min="14827" max="14827" width="17" style="3" customWidth="1"/>
    <col min="14828" max="14833" width="16.140625" style="3" customWidth="1"/>
    <col min="14834" max="14834" width="16.7109375" style="3" customWidth="1"/>
    <col min="14835" max="14835" width="16.140625" style="3" customWidth="1"/>
    <col min="14836" max="14836" width="9.140625" style="3" hidden="1" customWidth="1"/>
    <col min="14837" max="14838" width="18.140625" style="3" customWidth="1"/>
    <col min="14839" max="14839" width="20" style="3" customWidth="1"/>
    <col min="14840" max="15078" width="9.140625" style="3"/>
    <col min="15079" max="15079" width="5.42578125" style="3" customWidth="1"/>
    <col min="15080" max="15080" width="42.7109375" style="3" customWidth="1"/>
    <col min="15081" max="15081" width="20.28515625" style="3" customWidth="1"/>
    <col min="15082" max="15082" width="16.140625" style="3" customWidth="1"/>
    <col min="15083" max="15083" width="17" style="3" customWidth="1"/>
    <col min="15084" max="15089" width="16.140625" style="3" customWidth="1"/>
    <col min="15090" max="15090" width="16.7109375" style="3" customWidth="1"/>
    <col min="15091" max="15091" width="16.140625" style="3" customWidth="1"/>
    <col min="15092" max="15092" width="9.140625" style="3" hidden="1" customWidth="1"/>
    <col min="15093" max="15094" width="18.140625" style="3" customWidth="1"/>
    <col min="15095" max="15095" width="20" style="3" customWidth="1"/>
    <col min="15096" max="15334" width="9.140625" style="3"/>
    <col min="15335" max="15335" width="5.42578125" style="3" customWidth="1"/>
    <col min="15336" max="15336" width="42.7109375" style="3" customWidth="1"/>
    <col min="15337" max="15337" width="20.28515625" style="3" customWidth="1"/>
    <col min="15338" max="15338" width="16.140625" style="3" customWidth="1"/>
    <col min="15339" max="15339" width="17" style="3" customWidth="1"/>
    <col min="15340" max="15345" width="16.140625" style="3" customWidth="1"/>
    <col min="15346" max="15346" width="16.7109375" style="3" customWidth="1"/>
    <col min="15347" max="15347" width="16.140625" style="3" customWidth="1"/>
    <col min="15348" max="15348" width="9.140625" style="3" hidden="1" customWidth="1"/>
    <col min="15349" max="15350" width="18.140625" style="3" customWidth="1"/>
    <col min="15351" max="15351" width="20" style="3" customWidth="1"/>
    <col min="15352" max="15590" width="9.140625" style="3"/>
    <col min="15591" max="15591" width="5.42578125" style="3" customWidth="1"/>
    <col min="15592" max="15592" width="42.7109375" style="3" customWidth="1"/>
    <col min="15593" max="15593" width="20.28515625" style="3" customWidth="1"/>
    <col min="15594" max="15594" width="16.140625" style="3" customWidth="1"/>
    <col min="15595" max="15595" width="17" style="3" customWidth="1"/>
    <col min="15596" max="15601" width="16.140625" style="3" customWidth="1"/>
    <col min="15602" max="15602" width="16.7109375" style="3" customWidth="1"/>
    <col min="15603" max="15603" width="16.140625" style="3" customWidth="1"/>
    <col min="15604" max="15604" width="9.140625" style="3" hidden="1" customWidth="1"/>
    <col min="15605" max="15606" width="18.140625" style="3" customWidth="1"/>
    <col min="15607" max="15607" width="20" style="3" customWidth="1"/>
    <col min="15608" max="15846" width="9.140625" style="3"/>
    <col min="15847" max="15847" width="5.42578125" style="3" customWidth="1"/>
    <col min="15848" max="15848" width="42.7109375" style="3" customWidth="1"/>
    <col min="15849" max="15849" width="20.28515625" style="3" customWidth="1"/>
    <col min="15850" max="15850" width="16.140625" style="3" customWidth="1"/>
    <col min="15851" max="15851" width="17" style="3" customWidth="1"/>
    <col min="15852" max="15857" width="16.140625" style="3" customWidth="1"/>
    <col min="15858" max="15858" width="16.7109375" style="3" customWidth="1"/>
    <col min="15859" max="15859" width="16.140625" style="3" customWidth="1"/>
    <col min="15860" max="15860" width="9.140625" style="3" hidden="1" customWidth="1"/>
    <col min="15861" max="15862" width="18.140625" style="3" customWidth="1"/>
    <col min="15863" max="15863" width="20" style="3" customWidth="1"/>
    <col min="15864" max="16102" width="9.140625" style="3"/>
    <col min="16103" max="16103" width="5.42578125" style="3" customWidth="1"/>
    <col min="16104" max="16104" width="42.7109375" style="3" customWidth="1"/>
    <col min="16105" max="16105" width="20.28515625" style="3" customWidth="1"/>
    <col min="16106" max="16106" width="16.140625" style="3" customWidth="1"/>
    <col min="16107" max="16107" width="17" style="3" customWidth="1"/>
    <col min="16108" max="16113" width="16.140625" style="3" customWidth="1"/>
    <col min="16114" max="16114" width="16.7109375" style="3" customWidth="1"/>
    <col min="16115" max="16115" width="16.140625" style="3" customWidth="1"/>
    <col min="16116" max="16116" width="9.140625" style="3" hidden="1" customWidth="1"/>
    <col min="16117" max="16118" width="18.140625" style="3" customWidth="1"/>
    <col min="16119" max="16119" width="20" style="3" customWidth="1"/>
    <col min="16120" max="16384" width="9.140625" style="3"/>
  </cols>
  <sheetData>
    <row r="2" spans="1:47" x14ac:dyDescent="0.25">
      <c r="A2" s="93"/>
      <c r="B2" s="1"/>
      <c r="C2" s="164" t="s">
        <v>0</v>
      </c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</row>
    <row r="3" spans="1:47" x14ac:dyDescent="0.25">
      <c r="A3" s="93"/>
      <c r="B3" s="1"/>
      <c r="C3" s="164" t="s">
        <v>1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</row>
    <row r="4" spans="1:47" x14ac:dyDescent="0.25">
      <c r="A4" s="93"/>
      <c r="B4" s="1"/>
      <c r="C4" s="164" t="s">
        <v>94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</row>
    <row r="5" spans="1:47" x14ac:dyDescent="0.25">
      <c r="A5" s="93"/>
      <c r="B5" s="1"/>
      <c r="C5" s="164" t="s">
        <v>2</v>
      </c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</row>
    <row r="6" spans="1:47" x14ac:dyDescent="0.25">
      <c r="A6" s="93"/>
      <c r="B6" s="1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</row>
    <row r="7" spans="1:47" ht="16.5" thickBot="1" x14ac:dyDescent="0.3">
      <c r="B7" s="2"/>
      <c r="C7" s="5"/>
      <c r="D7" s="6"/>
      <c r="E7" s="5"/>
      <c r="F7" s="5"/>
      <c r="G7" s="5"/>
      <c r="H7" s="7"/>
      <c r="I7" s="7"/>
      <c r="J7" s="7"/>
      <c r="K7" s="7"/>
      <c r="L7" s="7"/>
      <c r="M7" s="7"/>
      <c r="N7" s="7"/>
      <c r="O7" s="7"/>
      <c r="P7" s="7"/>
      <c r="Q7" s="8"/>
    </row>
    <row r="8" spans="1:47" ht="15.75" customHeight="1" x14ac:dyDescent="0.25">
      <c r="B8" s="165" t="s">
        <v>3</v>
      </c>
      <c r="C8" s="9" t="s">
        <v>4</v>
      </c>
      <c r="D8" s="166" t="s">
        <v>5</v>
      </c>
      <c r="E8" s="160" t="s">
        <v>6</v>
      </c>
      <c r="F8" s="160" t="s">
        <v>95</v>
      </c>
      <c r="G8" s="160" t="s">
        <v>96</v>
      </c>
      <c r="H8" s="160" t="s">
        <v>97</v>
      </c>
      <c r="I8" s="160" t="s">
        <v>98</v>
      </c>
      <c r="J8" s="160" t="s">
        <v>99</v>
      </c>
      <c r="K8" s="160" t="s">
        <v>100</v>
      </c>
      <c r="L8" s="160" t="s">
        <v>101</v>
      </c>
      <c r="M8" s="160" t="s">
        <v>184</v>
      </c>
      <c r="N8" s="160" t="s">
        <v>103</v>
      </c>
      <c r="O8" s="160" t="s">
        <v>104</v>
      </c>
      <c r="P8" s="160" t="s">
        <v>105</v>
      </c>
      <c r="Q8" s="10" t="s">
        <v>7</v>
      </c>
      <c r="S8" s="11" t="s">
        <v>8</v>
      </c>
      <c r="T8" s="9" t="s">
        <v>8</v>
      </c>
      <c r="U8" s="9" t="s">
        <v>8</v>
      </c>
      <c r="V8" s="9" t="s">
        <v>8</v>
      </c>
      <c r="W8" s="9" t="s">
        <v>9</v>
      </c>
      <c r="X8" s="9" t="s">
        <v>10</v>
      </c>
      <c r="Y8" s="162" t="s">
        <v>11</v>
      </c>
      <c r="Z8" s="12" t="s">
        <v>12</v>
      </c>
    </row>
    <row r="9" spans="1:47" x14ac:dyDescent="0.25">
      <c r="B9" s="150"/>
      <c r="C9" s="13" t="s">
        <v>13</v>
      </c>
      <c r="D9" s="167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4" t="s">
        <v>13</v>
      </c>
      <c r="S9" s="15" t="s">
        <v>14</v>
      </c>
      <c r="T9" s="13" t="s">
        <v>15</v>
      </c>
      <c r="U9" s="13" t="s">
        <v>16</v>
      </c>
      <c r="V9" s="13" t="s">
        <v>17</v>
      </c>
      <c r="W9" s="13" t="s">
        <v>18</v>
      </c>
      <c r="X9" s="13" t="s">
        <v>19</v>
      </c>
      <c r="Y9" s="163"/>
      <c r="Z9" s="16" t="s">
        <v>8</v>
      </c>
    </row>
    <row r="10" spans="1:47" x14ac:dyDescent="0.25">
      <c r="B10" s="150" t="s">
        <v>20</v>
      </c>
      <c r="C10" s="151"/>
      <c r="D10" s="151"/>
      <c r="E10" s="151"/>
      <c r="F10" s="151"/>
      <c r="G10" s="151"/>
      <c r="H10" s="151"/>
      <c r="I10" s="152"/>
      <c r="J10" s="152"/>
      <c r="K10" s="152"/>
      <c r="L10" s="152"/>
      <c r="M10" s="152"/>
      <c r="N10" s="152"/>
      <c r="O10" s="152"/>
      <c r="P10" s="152"/>
      <c r="Q10" s="153"/>
      <c r="S10" s="150" t="s">
        <v>20</v>
      </c>
      <c r="T10" s="151"/>
      <c r="U10" s="151"/>
      <c r="V10" s="151"/>
      <c r="W10" s="151"/>
      <c r="X10" s="151"/>
      <c r="Y10" s="151"/>
      <c r="Z10" s="153"/>
    </row>
    <row r="11" spans="1:47" x14ac:dyDescent="0.25">
      <c r="B11" s="17" t="s">
        <v>21</v>
      </c>
      <c r="C11" s="18">
        <f>SUM(C12:C15)</f>
        <v>22505267483.490921</v>
      </c>
      <c r="D11" s="19">
        <f t="shared" ref="D11:Q11" si="0">SUM(D12:D15)</f>
        <v>1120084209.2</v>
      </c>
      <c r="E11" s="18">
        <f t="shared" si="0"/>
        <v>0</v>
      </c>
      <c r="F11" s="18">
        <f t="shared" si="0"/>
        <v>0</v>
      </c>
      <c r="G11" s="18">
        <f t="shared" si="0"/>
        <v>0</v>
      </c>
      <c r="H11" s="18">
        <f t="shared" si="0"/>
        <v>0</v>
      </c>
      <c r="I11" s="18">
        <f t="shared" si="0"/>
        <v>0</v>
      </c>
      <c r="J11" s="18">
        <f t="shared" si="0"/>
        <v>0</v>
      </c>
      <c r="K11" s="18">
        <f t="shared" si="0"/>
        <v>0</v>
      </c>
      <c r="L11" s="18">
        <f t="shared" si="0"/>
        <v>0</v>
      </c>
      <c r="M11" s="18">
        <f t="shared" si="0"/>
        <v>0</v>
      </c>
      <c r="N11" s="18">
        <f t="shared" si="0"/>
        <v>0</v>
      </c>
      <c r="O11" s="18">
        <f t="shared" si="0"/>
        <v>0</v>
      </c>
      <c r="P11" s="18">
        <f t="shared" si="0"/>
        <v>0</v>
      </c>
      <c r="Q11" s="20">
        <f t="shared" si="0"/>
        <v>23625351692.690922</v>
      </c>
      <c r="R11" s="21"/>
      <c r="S11" s="22">
        <f t="shared" ref="S11:Y11" si="1">SUM(S12:S15)</f>
        <v>2893326623</v>
      </c>
      <c r="T11" s="18">
        <f t="shared" si="1"/>
        <v>3357547358</v>
      </c>
      <c r="U11" s="18">
        <f t="shared" si="1"/>
        <v>4177471592</v>
      </c>
      <c r="V11" s="18">
        <f t="shared" si="1"/>
        <v>6242082019</v>
      </c>
      <c r="W11" s="18">
        <f t="shared" si="1"/>
        <v>3889925706</v>
      </c>
      <c r="X11" s="18">
        <f t="shared" si="1"/>
        <v>20560353298</v>
      </c>
      <c r="Y11" s="18">
        <f t="shared" si="1"/>
        <v>3064998394.6909218</v>
      </c>
      <c r="Z11" s="23">
        <f t="shared" ref="Z11:Z19" si="2">+IFERROR((X11/Q11),0)</f>
        <v>0.87026654948636584</v>
      </c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</row>
    <row r="12" spans="1:47" x14ac:dyDescent="0.25">
      <c r="B12" s="86" t="s">
        <v>22</v>
      </c>
      <c r="C12" s="25">
        <v>13694112651</v>
      </c>
      <c r="D12" s="26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7">
        <f>+SUM(C12:M12)</f>
        <v>13694112651</v>
      </c>
      <c r="R12" s="21"/>
      <c r="S12" s="28">
        <v>2757209401</v>
      </c>
      <c r="T12" s="25">
        <v>2489448939</v>
      </c>
      <c r="U12" s="25">
        <v>2238425923</v>
      </c>
      <c r="V12" s="25">
        <v>2532991223</v>
      </c>
      <c r="W12" s="25">
        <v>0</v>
      </c>
      <c r="X12" s="25">
        <v>10018075486</v>
      </c>
      <c r="Y12" s="25">
        <v>3676037165</v>
      </c>
      <c r="Z12" s="29">
        <v>0.73156076200880671</v>
      </c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</row>
    <row r="13" spans="1:47" x14ac:dyDescent="0.25">
      <c r="B13" s="86" t="s">
        <v>23</v>
      </c>
      <c r="C13" s="25">
        <v>365088276</v>
      </c>
      <c r="D13" s="26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7">
        <f t="shared" ref="Q13:Q15" si="3">+SUM(C13:M13)</f>
        <v>365088276</v>
      </c>
      <c r="R13" s="21"/>
      <c r="S13" s="28">
        <v>83167145</v>
      </c>
      <c r="T13" s="25">
        <v>150633748</v>
      </c>
      <c r="U13" s="25">
        <v>375624522</v>
      </c>
      <c r="V13" s="25">
        <v>296955430</v>
      </c>
      <c r="W13" s="25">
        <v>0</v>
      </c>
      <c r="X13" s="25">
        <v>906380845</v>
      </c>
      <c r="Y13" s="25">
        <v>-541292569</v>
      </c>
      <c r="Z13" s="29">
        <v>2.482634761462458</v>
      </c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</row>
    <row r="14" spans="1:47" x14ac:dyDescent="0.25">
      <c r="B14" s="86" t="s">
        <v>24</v>
      </c>
      <c r="C14" s="25">
        <v>472940316</v>
      </c>
      <c r="D14" s="26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30">
        <f t="shared" si="3"/>
        <v>472940316</v>
      </c>
      <c r="R14" s="21"/>
      <c r="S14" s="28">
        <v>52950077</v>
      </c>
      <c r="T14" s="25">
        <v>82098520</v>
      </c>
      <c r="U14" s="25">
        <v>249130912</v>
      </c>
      <c r="V14" s="25">
        <v>158507008</v>
      </c>
      <c r="W14" s="25">
        <v>0</v>
      </c>
      <c r="X14" s="25">
        <v>542686517</v>
      </c>
      <c r="Y14" s="25">
        <v>-69746201</v>
      </c>
      <c r="Z14" s="29">
        <v>1.1474735788860089</v>
      </c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</row>
    <row r="15" spans="1:47" x14ac:dyDescent="0.25">
      <c r="B15" s="86" t="s">
        <v>25</v>
      </c>
      <c r="C15" s="25">
        <v>7973126240.490921</v>
      </c>
      <c r="D15" s="26">
        <v>1120084209.2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30">
        <f t="shared" si="3"/>
        <v>9093210449.6909218</v>
      </c>
      <c r="R15" s="21"/>
      <c r="S15" s="28">
        <v>0</v>
      </c>
      <c r="T15" s="25">
        <v>635366151</v>
      </c>
      <c r="U15" s="25">
        <v>1314290235</v>
      </c>
      <c r="V15" s="25">
        <v>3253628358</v>
      </c>
      <c r="W15" s="25">
        <v>3889925706</v>
      </c>
      <c r="X15" s="25">
        <v>9093210450</v>
      </c>
      <c r="Y15" s="25">
        <v>-0.30907821655273438</v>
      </c>
      <c r="Z15" s="29">
        <v>1.0000000000339899</v>
      </c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</row>
    <row r="16" spans="1:47" x14ac:dyDescent="0.25">
      <c r="B16" s="17" t="s">
        <v>26</v>
      </c>
      <c r="C16" s="18">
        <f>+SUM(C17:C18)</f>
        <v>544227620</v>
      </c>
      <c r="D16" s="19">
        <f t="shared" ref="D16:F16" si="4">+SUM(D17:D18)</f>
        <v>0</v>
      </c>
      <c r="E16" s="18">
        <f t="shared" si="4"/>
        <v>0</v>
      </c>
      <c r="F16" s="18">
        <f t="shared" si="4"/>
        <v>0</v>
      </c>
      <c r="G16" s="18">
        <f t="shared" ref="G16:Q16" si="5">+SUM(G17:G18)</f>
        <v>0</v>
      </c>
      <c r="H16" s="18">
        <f t="shared" si="5"/>
        <v>0</v>
      </c>
      <c r="I16" s="18">
        <f t="shared" si="5"/>
        <v>0</v>
      </c>
      <c r="J16" s="18">
        <f t="shared" si="5"/>
        <v>0</v>
      </c>
      <c r="K16" s="18">
        <f t="shared" si="5"/>
        <v>0</v>
      </c>
      <c r="L16" s="18">
        <f t="shared" si="5"/>
        <v>0</v>
      </c>
      <c r="M16" s="18">
        <f t="shared" si="5"/>
        <v>0</v>
      </c>
      <c r="N16" s="18">
        <f t="shared" si="5"/>
        <v>0</v>
      </c>
      <c r="O16" s="18">
        <f t="shared" si="5"/>
        <v>0</v>
      </c>
      <c r="P16" s="18">
        <f t="shared" si="5"/>
        <v>0</v>
      </c>
      <c r="Q16" s="20">
        <f t="shared" si="5"/>
        <v>544227620</v>
      </c>
      <c r="R16" s="21"/>
      <c r="S16" s="22">
        <f t="shared" ref="S16:Y16" si="6">+SUM(S17:S18)</f>
        <v>138166624</v>
      </c>
      <c r="T16" s="18">
        <f t="shared" si="6"/>
        <v>206103434</v>
      </c>
      <c r="U16" s="18">
        <f t="shared" si="6"/>
        <v>183607831</v>
      </c>
      <c r="V16" s="18">
        <f t="shared" si="6"/>
        <v>146512269</v>
      </c>
      <c r="W16" s="18">
        <f t="shared" si="6"/>
        <v>0</v>
      </c>
      <c r="X16" s="18">
        <f t="shared" si="6"/>
        <v>674390158</v>
      </c>
      <c r="Y16" s="18">
        <f t="shared" si="6"/>
        <v>-130162538</v>
      </c>
      <c r="Z16" s="23">
        <f t="shared" si="2"/>
        <v>1.2391692983167595</v>
      </c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</row>
    <row r="17" spans="2:47" x14ac:dyDescent="0.25">
      <c r="B17" s="86" t="s">
        <v>27</v>
      </c>
      <c r="C17" s="25">
        <v>29984620</v>
      </c>
      <c r="D17" s="26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7">
        <f t="shared" ref="Q17:Q18" si="7">+SUM(C17:M17)</f>
        <v>29984620</v>
      </c>
      <c r="R17" s="21"/>
      <c r="S17" s="28">
        <v>418900</v>
      </c>
      <c r="T17" s="25">
        <v>21457861</v>
      </c>
      <c r="U17" s="25">
        <v>-980294</v>
      </c>
      <c r="V17" s="25">
        <v>19860735</v>
      </c>
      <c r="W17" s="31">
        <v>0</v>
      </c>
      <c r="X17" s="31">
        <v>40757202</v>
      </c>
      <c r="Y17" s="25">
        <v>-10772582</v>
      </c>
      <c r="Z17" s="32">
        <v>1.3592702525494738</v>
      </c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</row>
    <row r="18" spans="2:47" x14ac:dyDescent="0.25">
      <c r="B18" s="86" t="s">
        <v>28</v>
      </c>
      <c r="C18" s="25">
        <v>514243000</v>
      </c>
      <c r="D18" s="26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7">
        <f t="shared" si="7"/>
        <v>514243000</v>
      </c>
      <c r="R18" s="21"/>
      <c r="S18" s="28">
        <v>137747724</v>
      </c>
      <c r="T18" s="25">
        <v>184645573</v>
      </c>
      <c r="U18" s="25">
        <v>184588125</v>
      </c>
      <c r="V18" s="25">
        <v>126651534</v>
      </c>
      <c r="W18" s="25">
        <v>0</v>
      </c>
      <c r="X18" s="25">
        <v>633632956</v>
      </c>
      <c r="Y18" s="25">
        <v>-119389956</v>
      </c>
      <c r="Z18" s="29">
        <v>1.2321664193776094</v>
      </c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</row>
    <row r="19" spans="2:47" x14ac:dyDescent="0.25">
      <c r="B19" s="33" t="s">
        <v>29</v>
      </c>
      <c r="C19" s="34">
        <f>SUM(C11+C16)</f>
        <v>23049495103.490921</v>
      </c>
      <c r="D19" s="35">
        <f t="shared" ref="D19:Q19" si="8">SUM(D11+D16)</f>
        <v>1120084209.2</v>
      </c>
      <c r="E19" s="34">
        <f t="shared" si="8"/>
        <v>0</v>
      </c>
      <c r="F19" s="34">
        <f t="shared" si="8"/>
        <v>0</v>
      </c>
      <c r="G19" s="34">
        <f t="shared" si="8"/>
        <v>0</v>
      </c>
      <c r="H19" s="34">
        <f t="shared" si="8"/>
        <v>0</v>
      </c>
      <c r="I19" s="34">
        <f t="shared" si="8"/>
        <v>0</v>
      </c>
      <c r="J19" s="34">
        <f t="shared" si="8"/>
        <v>0</v>
      </c>
      <c r="K19" s="34">
        <f t="shared" si="8"/>
        <v>0</v>
      </c>
      <c r="L19" s="34">
        <f t="shared" si="8"/>
        <v>0</v>
      </c>
      <c r="M19" s="34">
        <f t="shared" si="8"/>
        <v>0</v>
      </c>
      <c r="N19" s="34">
        <f t="shared" si="8"/>
        <v>0</v>
      </c>
      <c r="O19" s="34">
        <f t="shared" si="8"/>
        <v>0</v>
      </c>
      <c r="P19" s="34">
        <f t="shared" si="8"/>
        <v>0</v>
      </c>
      <c r="Q19" s="36">
        <f t="shared" si="8"/>
        <v>24169579312.690922</v>
      </c>
      <c r="R19" s="21"/>
      <c r="S19" s="37">
        <f t="shared" ref="S19:Y19" si="9">SUM(S11+S16)</f>
        <v>3031493247</v>
      </c>
      <c r="T19" s="34">
        <f t="shared" si="9"/>
        <v>3563650792</v>
      </c>
      <c r="U19" s="34">
        <f t="shared" si="9"/>
        <v>4361079423</v>
      </c>
      <c r="V19" s="34">
        <f t="shared" si="9"/>
        <v>6388594288</v>
      </c>
      <c r="W19" s="34">
        <f t="shared" si="9"/>
        <v>3889925706</v>
      </c>
      <c r="X19" s="34">
        <f>SUM(X11+X16)</f>
        <v>21234743456</v>
      </c>
      <c r="Y19" s="34">
        <f t="shared" si="9"/>
        <v>2934835856.6909218</v>
      </c>
      <c r="Z19" s="38">
        <f t="shared" si="2"/>
        <v>0.87857315103743228</v>
      </c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</row>
    <row r="20" spans="2:47" x14ac:dyDescent="0.25">
      <c r="B20" s="150" t="s">
        <v>30</v>
      </c>
      <c r="C20" s="151"/>
      <c r="D20" s="151"/>
      <c r="E20" s="151"/>
      <c r="F20" s="151"/>
      <c r="G20" s="151"/>
      <c r="H20" s="151"/>
      <c r="I20" s="152"/>
      <c r="J20" s="152"/>
      <c r="K20" s="152"/>
      <c r="L20" s="152"/>
      <c r="M20" s="152"/>
      <c r="N20" s="152"/>
      <c r="O20" s="152"/>
      <c r="P20" s="152"/>
      <c r="Q20" s="153"/>
      <c r="S20" s="150" t="s">
        <v>30</v>
      </c>
      <c r="T20" s="151"/>
      <c r="U20" s="151"/>
      <c r="V20" s="151"/>
      <c r="W20" s="151"/>
      <c r="X20" s="151"/>
      <c r="Y20" s="151"/>
      <c r="Z20" s="153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</row>
    <row r="21" spans="2:47" x14ac:dyDescent="0.25">
      <c r="B21" s="33" t="s">
        <v>31</v>
      </c>
      <c r="C21" s="34">
        <f t="shared" ref="C21:Q21" si="10">+C22+C35</f>
        <v>3598384069</v>
      </c>
      <c r="D21" s="35">
        <f t="shared" si="10"/>
        <v>0</v>
      </c>
      <c r="E21" s="34">
        <f t="shared" si="10"/>
        <v>58826869</v>
      </c>
      <c r="F21" s="34">
        <f t="shared" si="10"/>
        <v>0</v>
      </c>
      <c r="G21" s="34">
        <f t="shared" si="10"/>
        <v>0</v>
      </c>
      <c r="H21" s="34">
        <f t="shared" si="10"/>
        <v>0</v>
      </c>
      <c r="I21" s="34">
        <f t="shared" si="10"/>
        <v>0</v>
      </c>
      <c r="J21" s="34">
        <f t="shared" si="10"/>
        <v>0</v>
      </c>
      <c r="K21" s="34">
        <f t="shared" si="10"/>
        <v>0</v>
      </c>
      <c r="L21" s="34">
        <f t="shared" si="10"/>
        <v>0</v>
      </c>
      <c r="M21" s="34">
        <f t="shared" si="10"/>
        <v>0</v>
      </c>
      <c r="N21" s="34">
        <f t="shared" si="10"/>
        <v>0</v>
      </c>
      <c r="O21" s="34">
        <f t="shared" si="10"/>
        <v>0</v>
      </c>
      <c r="P21" s="34">
        <f t="shared" si="10"/>
        <v>0</v>
      </c>
      <c r="Q21" s="36">
        <f t="shared" si="10"/>
        <v>3657210938</v>
      </c>
      <c r="R21" s="21"/>
      <c r="S21" s="37">
        <f t="shared" ref="S21:Y21" si="11">+S22+S35</f>
        <v>729282133</v>
      </c>
      <c r="T21" s="34">
        <f t="shared" si="11"/>
        <v>938599401</v>
      </c>
      <c r="U21" s="34">
        <f t="shared" si="11"/>
        <v>697560925</v>
      </c>
      <c r="V21" s="34">
        <f t="shared" si="11"/>
        <v>767126945</v>
      </c>
      <c r="W21" s="34">
        <f t="shared" si="11"/>
        <v>0</v>
      </c>
      <c r="X21" s="34">
        <f t="shared" si="11"/>
        <v>3132569404</v>
      </c>
      <c r="Y21" s="34">
        <f t="shared" si="11"/>
        <v>524641534</v>
      </c>
      <c r="Z21" s="38">
        <f t="shared" ref="Z21:Z35" si="12">+IFERROR((X21/Q21),0)</f>
        <v>0.85654600106634593</v>
      </c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</row>
    <row r="22" spans="2:47" x14ac:dyDescent="0.25">
      <c r="B22" s="17" t="s">
        <v>32</v>
      </c>
      <c r="C22" s="18">
        <f t="shared" ref="C22:Q22" si="13">SUM(C23:C34)</f>
        <v>1850121000</v>
      </c>
      <c r="D22" s="19">
        <f t="shared" si="13"/>
        <v>0</v>
      </c>
      <c r="E22" s="18">
        <f t="shared" si="13"/>
        <v>62267000</v>
      </c>
      <c r="F22" s="18">
        <f t="shared" si="13"/>
        <v>0</v>
      </c>
      <c r="G22" s="18">
        <f t="shared" si="13"/>
        <v>0</v>
      </c>
      <c r="H22" s="18">
        <f t="shared" si="13"/>
        <v>0</v>
      </c>
      <c r="I22" s="18">
        <f t="shared" si="13"/>
        <v>0</v>
      </c>
      <c r="J22" s="18">
        <f t="shared" si="13"/>
        <v>0</v>
      </c>
      <c r="K22" s="18">
        <f t="shared" si="13"/>
        <v>0</v>
      </c>
      <c r="L22" s="18">
        <f t="shared" si="13"/>
        <v>0</v>
      </c>
      <c r="M22" s="18">
        <f t="shared" si="13"/>
        <v>0</v>
      </c>
      <c r="N22" s="18">
        <f t="shared" si="13"/>
        <v>0</v>
      </c>
      <c r="O22" s="18">
        <f t="shared" si="13"/>
        <v>0</v>
      </c>
      <c r="P22" s="18">
        <f t="shared" si="13"/>
        <v>0</v>
      </c>
      <c r="Q22" s="20">
        <f t="shared" si="13"/>
        <v>1912388000</v>
      </c>
      <c r="R22" s="21"/>
      <c r="S22" s="22">
        <f t="shared" ref="S22:Y22" si="14">SUM(S23:S34)</f>
        <v>421135272</v>
      </c>
      <c r="T22" s="18">
        <f t="shared" si="14"/>
        <v>461743178</v>
      </c>
      <c r="U22" s="18">
        <f t="shared" si="14"/>
        <v>474158102</v>
      </c>
      <c r="V22" s="18">
        <f t="shared" si="14"/>
        <v>473600650</v>
      </c>
      <c r="W22" s="18">
        <f t="shared" si="14"/>
        <v>0</v>
      </c>
      <c r="X22" s="18">
        <f t="shared" si="14"/>
        <v>1830637202</v>
      </c>
      <c r="Y22" s="18">
        <f t="shared" si="14"/>
        <v>81750798</v>
      </c>
      <c r="Z22" s="23">
        <f t="shared" si="12"/>
        <v>0.95725198129249922</v>
      </c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</row>
    <row r="23" spans="2:47" x14ac:dyDescent="0.25">
      <c r="B23" s="87" t="s">
        <v>33</v>
      </c>
      <c r="C23" s="31">
        <v>1193782000</v>
      </c>
      <c r="D23" s="39">
        <v>0</v>
      </c>
      <c r="E23" s="31">
        <v>39579000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-33000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27">
        <f t="shared" ref="Q23:Q33" si="15">+SUM(C23:M23)</f>
        <v>1233328000</v>
      </c>
      <c r="R23" s="21"/>
      <c r="S23" s="40">
        <v>270888432</v>
      </c>
      <c r="T23" s="31">
        <v>295605967</v>
      </c>
      <c r="U23" s="31">
        <v>305896063</v>
      </c>
      <c r="V23" s="31">
        <v>301851800</v>
      </c>
      <c r="W23" s="31">
        <v>0</v>
      </c>
      <c r="X23" s="31">
        <v>1174242262</v>
      </c>
      <c r="Y23" s="25">
        <v>59085738</v>
      </c>
      <c r="Z23" s="32">
        <v>0.95209243769702789</v>
      </c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</row>
    <row r="24" spans="2:47" x14ac:dyDescent="0.25">
      <c r="B24" s="88" t="s">
        <v>34</v>
      </c>
      <c r="C24" s="31">
        <v>6137000</v>
      </c>
      <c r="D24" s="39">
        <v>0</v>
      </c>
      <c r="E24" s="31">
        <v>1011000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27">
        <f t="shared" si="15"/>
        <v>7148000</v>
      </c>
      <c r="R24" s="21"/>
      <c r="S24" s="40">
        <v>1113334</v>
      </c>
      <c r="T24" s="31">
        <v>1760000</v>
      </c>
      <c r="U24" s="31">
        <v>1600000</v>
      </c>
      <c r="V24" s="31">
        <v>1506666</v>
      </c>
      <c r="W24" s="41">
        <v>0</v>
      </c>
      <c r="X24" s="41">
        <v>5980000</v>
      </c>
      <c r="Y24" s="25">
        <v>1168000</v>
      </c>
      <c r="Z24" s="42">
        <v>0.83659764969222161</v>
      </c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</row>
    <row r="25" spans="2:47" x14ac:dyDescent="0.25">
      <c r="B25" s="87" t="s">
        <v>35</v>
      </c>
      <c r="C25" s="31">
        <v>49752000</v>
      </c>
      <c r="D25" s="39">
        <v>0</v>
      </c>
      <c r="E25" s="31">
        <v>1648000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27">
        <f t="shared" si="15"/>
        <v>51400000</v>
      </c>
      <c r="R25" s="21"/>
      <c r="S25" s="40">
        <v>11838448</v>
      </c>
      <c r="T25" s="31">
        <v>12741159</v>
      </c>
      <c r="U25" s="31">
        <v>12796124</v>
      </c>
      <c r="V25" s="31">
        <v>12695617</v>
      </c>
      <c r="W25" s="31">
        <v>0</v>
      </c>
      <c r="X25" s="31">
        <v>50071348</v>
      </c>
      <c r="Y25" s="25">
        <v>1328652</v>
      </c>
      <c r="Z25" s="32">
        <v>0.97415073929961093</v>
      </c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</row>
    <row r="26" spans="2:47" x14ac:dyDescent="0.25">
      <c r="B26" s="87" t="s">
        <v>36</v>
      </c>
      <c r="C26" s="31">
        <v>100009000</v>
      </c>
      <c r="D26" s="39">
        <v>0</v>
      </c>
      <c r="E26" s="31">
        <v>3376000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27">
        <f t="shared" si="15"/>
        <v>103385000</v>
      </c>
      <c r="R26" s="21"/>
      <c r="S26" s="40">
        <v>23442707</v>
      </c>
      <c r="T26" s="31">
        <v>25628986</v>
      </c>
      <c r="U26" s="31">
        <v>25725583</v>
      </c>
      <c r="V26" s="31">
        <v>25516807</v>
      </c>
      <c r="W26" s="31">
        <v>0</v>
      </c>
      <c r="X26" s="31">
        <v>100314083</v>
      </c>
      <c r="Y26" s="25">
        <v>3070917</v>
      </c>
      <c r="Z26" s="32">
        <v>0.97029630023697833</v>
      </c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</row>
    <row r="27" spans="2:47" x14ac:dyDescent="0.25">
      <c r="B27" s="87" t="s">
        <v>37</v>
      </c>
      <c r="C27" s="31">
        <v>100009000</v>
      </c>
      <c r="D27" s="39">
        <v>0</v>
      </c>
      <c r="E27" s="31">
        <v>3376000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27">
        <f t="shared" si="15"/>
        <v>103385000</v>
      </c>
      <c r="R27" s="21"/>
      <c r="S27" s="40">
        <v>23442707</v>
      </c>
      <c r="T27" s="31">
        <v>25628983</v>
      </c>
      <c r="U27" s="31">
        <v>25725584</v>
      </c>
      <c r="V27" s="31">
        <v>25516787</v>
      </c>
      <c r="W27" s="31">
        <v>0</v>
      </c>
      <c r="X27" s="31">
        <v>100314061</v>
      </c>
      <c r="Y27" s="25">
        <v>3070939</v>
      </c>
      <c r="Z27" s="32">
        <v>0.97029608744015095</v>
      </c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</row>
    <row r="28" spans="2:47" x14ac:dyDescent="0.25">
      <c r="B28" s="87" t="s">
        <v>38</v>
      </c>
      <c r="C28" s="31">
        <v>11974000</v>
      </c>
      <c r="D28" s="39">
        <v>0</v>
      </c>
      <c r="E28" s="31">
        <v>403000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27">
        <f t="shared" si="15"/>
        <v>12377000</v>
      </c>
      <c r="R28" s="21"/>
      <c r="S28" s="40">
        <v>645589</v>
      </c>
      <c r="T28" s="31">
        <v>2129850</v>
      </c>
      <c r="U28" s="31">
        <v>3574710</v>
      </c>
      <c r="V28" s="31">
        <v>5000478</v>
      </c>
      <c r="W28" s="31">
        <v>0</v>
      </c>
      <c r="X28" s="31">
        <v>11350627</v>
      </c>
      <c r="Y28" s="25">
        <v>1026373</v>
      </c>
      <c r="Z28" s="32">
        <v>0.91707416983113843</v>
      </c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</row>
    <row r="29" spans="2:47" x14ac:dyDescent="0.25">
      <c r="B29" s="87" t="s">
        <v>106</v>
      </c>
      <c r="C29" s="31">
        <v>101482000</v>
      </c>
      <c r="D29" s="39">
        <v>0</v>
      </c>
      <c r="E29" s="31">
        <v>3363000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27">
        <f t="shared" si="15"/>
        <v>104845000</v>
      </c>
      <c r="R29" s="21"/>
      <c r="S29" s="40">
        <v>23768463</v>
      </c>
      <c r="T29" s="31">
        <v>25994817</v>
      </c>
      <c r="U29" s="31">
        <v>26107520</v>
      </c>
      <c r="V29" s="31">
        <v>25901248</v>
      </c>
      <c r="W29" s="31">
        <v>0</v>
      </c>
      <c r="X29" s="31">
        <v>101772048</v>
      </c>
      <c r="Y29" s="25">
        <v>3072952</v>
      </c>
      <c r="Z29" s="32">
        <v>0.97069052410701506</v>
      </c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</row>
    <row r="30" spans="2:47" x14ac:dyDescent="0.25">
      <c r="B30" s="87" t="s">
        <v>107</v>
      </c>
      <c r="C30" s="31">
        <v>143270000</v>
      </c>
      <c r="D30" s="39">
        <v>0</v>
      </c>
      <c r="E30" s="31">
        <v>4751000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27">
        <f t="shared" si="15"/>
        <v>148021000</v>
      </c>
      <c r="R30" s="21"/>
      <c r="S30" s="40">
        <v>33556392</v>
      </c>
      <c r="T30" s="31">
        <v>36700317</v>
      </c>
      <c r="U30" s="31">
        <v>36859120</v>
      </c>
      <c r="V30" s="31">
        <v>36566148</v>
      </c>
      <c r="W30" s="31">
        <v>0</v>
      </c>
      <c r="X30" s="31">
        <v>143681977</v>
      </c>
      <c r="Y30" s="25">
        <v>4339023</v>
      </c>
      <c r="Z30" s="32">
        <v>0.97068643638402663</v>
      </c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</row>
    <row r="31" spans="2:47" x14ac:dyDescent="0.25">
      <c r="B31" s="87" t="s">
        <v>108</v>
      </c>
      <c r="C31" s="31">
        <v>31755000</v>
      </c>
      <c r="D31" s="39">
        <v>0</v>
      </c>
      <c r="E31" s="31">
        <v>1055000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33000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27">
        <f t="shared" si="15"/>
        <v>32843000</v>
      </c>
      <c r="R31" s="21"/>
      <c r="S31" s="40">
        <v>7258500</v>
      </c>
      <c r="T31" s="31">
        <v>7988400</v>
      </c>
      <c r="U31" s="31">
        <v>8162900</v>
      </c>
      <c r="V31" s="31">
        <v>8071500</v>
      </c>
      <c r="W31" s="31">
        <v>0</v>
      </c>
      <c r="X31" s="31">
        <v>31481300</v>
      </c>
      <c r="Y31" s="25">
        <v>1361700</v>
      </c>
      <c r="Z31" s="32">
        <v>0.95853911031269978</v>
      </c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</row>
    <row r="32" spans="2:47" x14ac:dyDescent="0.25">
      <c r="B32" s="87" t="s">
        <v>39</v>
      </c>
      <c r="C32" s="31">
        <v>49752000</v>
      </c>
      <c r="D32" s="39">
        <v>0</v>
      </c>
      <c r="E32" s="31">
        <v>1648000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27">
        <f t="shared" si="15"/>
        <v>51400000</v>
      </c>
      <c r="R32" s="21"/>
      <c r="S32" s="40">
        <v>11189400</v>
      </c>
      <c r="T32" s="31">
        <v>12248799</v>
      </c>
      <c r="U32" s="31">
        <v>12313798</v>
      </c>
      <c r="V32" s="31">
        <v>13763799</v>
      </c>
      <c r="W32" s="31">
        <v>0</v>
      </c>
      <c r="X32" s="31">
        <v>49515796</v>
      </c>
      <c r="Y32" s="25">
        <v>1884204</v>
      </c>
      <c r="Z32" s="32">
        <v>0.96334233463035024</v>
      </c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</row>
    <row r="33" spans="1:47" x14ac:dyDescent="0.25">
      <c r="B33" s="87" t="s">
        <v>40</v>
      </c>
      <c r="C33" s="31">
        <v>37313000</v>
      </c>
      <c r="D33" s="39">
        <v>0</v>
      </c>
      <c r="E33" s="31">
        <v>1242000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27">
        <f t="shared" si="15"/>
        <v>38555000</v>
      </c>
      <c r="R33" s="21"/>
      <c r="S33" s="40">
        <v>8393800</v>
      </c>
      <c r="T33" s="31">
        <v>9188500</v>
      </c>
      <c r="U33" s="31">
        <v>9237100</v>
      </c>
      <c r="V33" s="31">
        <v>10325200</v>
      </c>
      <c r="W33" s="31">
        <v>0</v>
      </c>
      <c r="X33" s="31">
        <v>37144600</v>
      </c>
      <c r="Y33" s="25">
        <v>1410400</v>
      </c>
      <c r="Z33" s="32">
        <v>0.96341849306185967</v>
      </c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</row>
    <row r="34" spans="1:47" x14ac:dyDescent="0.25">
      <c r="B34" s="87" t="s">
        <v>41</v>
      </c>
      <c r="C34" s="31">
        <v>24886000</v>
      </c>
      <c r="D34" s="39">
        <v>0</v>
      </c>
      <c r="E34" s="31">
        <v>815000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27">
        <f>+SUM(C34:M34)</f>
        <v>25701000</v>
      </c>
      <c r="R34" s="21"/>
      <c r="S34" s="40">
        <v>5597500</v>
      </c>
      <c r="T34" s="31">
        <v>6127400</v>
      </c>
      <c r="U34" s="31">
        <v>6159600</v>
      </c>
      <c r="V34" s="31">
        <v>6884600</v>
      </c>
      <c r="W34" s="31">
        <v>0</v>
      </c>
      <c r="X34" s="31">
        <v>24769100</v>
      </c>
      <c r="Y34" s="25">
        <v>931900</v>
      </c>
      <c r="Z34" s="32">
        <v>0.96374071047819154</v>
      </c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</row>
    <row r="35" spans="1:47" x14ac:dyDescent="0.25">
      <c r="B35" s="17" t="s">
        <v>42</v>
      </c>
      <c r="C35" s="18">
        <f>SUM(C36:C53)</f>
        <v>1748263069</v>
      </c>
      <c r="D35" s="19">
        <f t="shared" ref="D35:F35" si="16">SUM(D36:D53)</f>
        <v>0</v>
      </c>
      <c r="E35" s="18">
        <f t="shared" si="16"/>
        <v>-3440131</v>
      </c>
      <c r="F35" s="18">
        <f t="shared" si="16"/>
        <v>0</v>
      </c>
      <c r="G35" s="18">
        <f>SUM(G36:G53)</f>
        <v>0</v>
      </c>
      <c r="H35" s="18">
        <f>SUM(H36:H53)</f>
        <v>0</v>
      </c>
      <c r="I35" s="18">
        <f>SUM(I36:I53)</f>
        <v>0</v>
      </c>
      <c r="J35" s="18">
        <f t="shared" ref="J35:P35" si="17">SUM(J36:J53)</f>
        <v>0</v>
      </c>
      <c r="K35" s="18">
        <f t="shared" si="17"/>
        <v>0</v>
      </c>
      <c r="L35" s="18">
        <f t="shared" si="17"/>
        <v>0</v>
      </c>
      <c r="M35" s="18">
        <f t="shared" si="17"/>
        <v>0</v>
      </c>
      <c r="N35" s="18">
        <f t="shared" si="17"/>
        <v>0</v>
      </c>
      <c r="O35" s="18">
        <f t="shared" si="17"/>
        <v>0</v>
      </c>
      <c r="P35" s="18">
        <f t="shared" si="17"/>
        <v>0</v>
      </c>
      <c r="Q35" s="20">
        <f>SUM(Q36:Q53)</f>
        <v>1744822938</v>
      </c>
      <c r="R35" s="21"/>
      <c r="S35" s="22">
        <f t="shared" ref="S35:Y35" si="18">SUM(S36:S53)</f>
        <v>308146861</v>
      </c>
      <c r="T35" s="18">
        <f t="shared" si="18"/>
        <v>476856223</v>
      </c>
      <c r="U35" s="18">
        <f t="shared" si="18"/>
        <v>223402823</v>
      </c>
      <c r="V35" s="18">
        <f t="shared" si="18"/>
        <v>293526295</v>
      </c>
      <c r="W35" s="18">
        <f t="shared" si="18"/>
        <v>0</v>
      </c>
      <c r="X35" s="18">
        <f t="shared" si="18"/>
        <v>1301932202</v>
      </c>
      <c r="Y35" s="18">
        <f t="shared" si="18"/>
        <v>442890736</v>
      </c>
      <c r="Z35" s="23">
        <f t="shared" si="12"/>
        <v>0.7461686648229976</v>
      </c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</row>
    <row r="36" spans="1:47" s="43" customFormat="1" x14ac:dyDescent="0.25">
      <c r="A36" s="1"/>
      <c r="B36" s="87" t="s">
        <v>43</v>
      </c>
      <c r="C36" s="31">
        <v>368281080</v>
      </c>
      <c r="D36" s="39">
        <v>0</v>
      </c>
      <c r="E36" s="31">
        <v>-1028160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17000000</v>
      </c>
      <c r="N36" s="31">
        <v>0</v>
      </c>
      <c r="O36" s="31">
        <v>0</v>
      </c>
      <c r="P36" s="31">
        <v>0</v>
      </c>
      <c r="Q36" s="27">
        <f t="shared" ref="Q36:Q53" si="19">+SUM(C36:M36)</f>
        <v>384252920</v>
      </c>
      <c r="R36" s="21"/>
      <c r="S36" s="40">
        <v>50696010</v>
      </c>
      <c r="T36" s="31">
        <v>69254950</v>
      </c>
      <c r="U36" s="31">
        <v>60609700</v>
      </c>
      <c r="V36" s="31">
        <v>82595250</v>
      </c>
      <c r="W36" s="41">
        <v>0</v>
      </c>
      <c r="X36" s="41">
        <v>263155910</v>
      </c>
      <c r="Y36" s="25">
        <v>104097010</v>
      </c>
      <c r="Z36" s="42">
        <v>0.68489999999999995</v>
      </c>
      <c r="AA36" s="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</row>
    <row r="37" spans="1:47" s="43" customFormat="1" x14ac:dyDescent="0.25">
      <c r="A37" s="1"/>
      <c r="B37" s="87" t="s">
        <v>44</v>
      </c>
      <c r="C37" s="31">
        <v>6047046</v>
      </c>
      <c r="D37" s="39">
        <v>0</v>
      </c>
      <c r="E37" s="31">
        <v>-30424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27">
        <f t="shared" si="19"/>
        <v>6016622</v>
      </c>
      <c r="R37" s="21"/>
      <c r="S37" s="40">
        <v>3989090</v>
      </c>
      <c r="T37" s="31">
        <v>1912600</v>
      </c>
      <c r="U37" s="31">
        <v>0</v>
      </c>
      <c r="V37" s="31">
        <v>0</v>
      </c>
      <c r="W37" s="41">
        <v>0</v>
      </c>
      <c r="X37" s="41">
        <v>5901690</v>
      </c>
      <c r="Y37" s="25">
        <v>114932</v>
      </c>
      <c r="Z37" s="32">
        <v>0.98089758671892635</v>
      </c>
      <c r="AA37" s="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</row>
    <row r="38" spans="1:47" s="43" customFormat="1" x14ac:dyDescent="0.25">
      <c r="A38" s="1"/>
      <c r="B38" s="87" t="s">
        <v>45</v>
      </c>
      <c r="C38" s="31">
        <v>346284184</v>
      </c>
      <c r="D38" s="39">
        <v>0</v>
      </c>
      <c r="E38" s="31">
        <v>-106970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27">
        <f t="shared" si="19"/>
        <v>346177214</v>
      </c>
      <c r="R38" s="21"/>
      <c r="S38" s="40">
        <v>67759120</v>
      </c>
      <c r="T38" s="31">
        <v>55602022</v>
      </c>
      <c r="U38" s="31">
        <v>55638578</v>
      </c>
      <c r="V38" s="31">
        <v>58428205</v>
      </c>
      <c r="W38" s="41">
        <v>0</v>
      </c>
      <c r="X38" s="41">
        <v>237427925</v>
      </c>
      <c r="Y38" s="25">
        <v>108749289</v>
      </c>
      <c r="Z38" s="42">
        <v>0.6858565942471303</v>
      </c>
      <c r="AA38" s="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</row>
    <row r="39" spans="1:47" s="43" customFormat="1" x14ac:dyDescent="0.25">
      <c r="A39" s="94"/>
      <c r="B39" s="89" t="s">
        <v>46</v>
      </c>
      <c r="C39" s="31">
        <v>0</v>
      </c>
      <c r="D39" s="39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27">
        <f t="shared" si="19"/>
        <v>0</v>
      </c>
      <c r="R39" s="21"/>
      <c r="S39" s="40">
        <v>0</v>
      </c>
      <c r="T39" s="31">
        <v>0</v>
      </c>
      <c r="U39" s="31">
        <v>0</v>
      </c>
      <c r="V39" s="31">
        <v>0</v>
      </c>
      <c r="W39" s="41">
        <v>0</v>
      </c>
      <c r="X39" s="41">
        <v>0</v>
      </c>
      <c r="Y39" s="25">
        <v>0</v>
      </c>
      <c r="Z39" s="42">
        <v>0</v>
      </c>
      <c r="AA39" s="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</row>
    <row r="40" spans="1:47" s="43" customFormat="1" x14ac:dyDescent="0.25">
      <c r="A40" s="1"/>
      <c r="B40" s="87" t="s">
        <v>47</v>
      </c>
      <c r="C40" s="31">
        <v>0</v>
      </c>
      <c r="D40" s="39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1200000</v>
      </c>
      <c r="M40" s="31">
        <v>0</v>
      </c>
      <c r="N40" s="31">
        <v>0</v>
      </c>
      <c r="O40" s="31">
        <v>0</v>
      </c>
      <c r="P40" s="31">
        <v>0</v>
      </c>
      <c r="Q40" s="27">
        <f t="shared" si="19"/>
        <v>1200000</v>
      </c>
      <c r="R40" s="21"/>
      <c r="S40" s="40">
        <v>0</v>
      </c>
      <c r="T40" s="31">
        <v>0</v>
      </c>
      <c r="U40" s="31">
        <v>0</v>
      </c>
      <c r="V40" s="31">
        <v>1144400</v>
      </c>
      <c r="W40" s="41">
        <v>0</v>
      </c>
      <c r="X40" s="41">
        <v>1144400</v>
      </c>
      <c r="Y40" s="25">
        <v>55600</v>
      </c>
      <c r="Z40" s="42">
        <v>0.95366666666666666</v>
      </c>
      <c r="AA40" s="4"/>
      <c r="AD40" s="95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</row>
    <row r="41" spans="1:47" s="43" customFormat="1" x14ac:dyDescent="0.25">
      <c r="A41" s="1"/>
      <c r="B41" s="87" t="s">
        <v>48</v>
      </c>
      <c r="C41" s="31">
        <v>18542335</v>
      </c>
      <c r="D41" s="39">
        <v>0</v>
      </c>
      <c r="E41" s="31">
        <v>-139895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27">
        <f t="shared" si="19"/>
        <v>18402440</v>
      </c>
      <c r="R41" s="21"/>
      <c r="S41" s="40">
        <v>5761847</v>
      </c>
      <c r="T41" s="31">
        <v>1873088</v>
      </c>
      <c r="U41" s="31">
        <v>1634613</v>
      </c>
      <c r="V41" s="31">
        <v>6462762</v>
      </c>
      <c r="W41" s="41">
        <v>0</v>
      </c>
      <c r="X41" s="41">
        <v>15732310</v>
      </c>
      <c r="Y41" s="25">
        <v>2670130</v>
      </c>
      <c r="Z41" s="42">
        <v>0.85490348019067042</v>
      </c>
      <c r="AA41" s="4"/>
      <c r="AB41" s="95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</row>
    <row r="42" spans="1:47" s="43" customFormat="1" x14ac:dyDescent="0.25">
      <c r="A42" s="1"/>
      <c r="B42" s="87" t="s">
        <v>49</v>
      </c>
      <c r="C42" s="25">
        <v>54800000</v>
      </c>
      <c r="D42" s="26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30">
        <f t="shared" si="19"/>
        <v>54800000</v>
      </c>
      <c r="R42" s="21"/>
      <c r="S42" s="28">
        <v>8630165</v>
      </c>
      <c r="T42" s="25">
        <v>3236503</v>
      </c>
      <c r="U42" s="25">
        <v>3038727</v>
      </c>
      <c r="V42" s="25">
        <v>2790375</v>
      </c>
      <c r="W42" s="44">
        <v>0</v>
      </c>
      <c r="X42" s="44">
        <v>17695770</v>
      </c>
      <c r="Y42" s="25">
        <v>37104230</v>
      </c>
      <c r="Z42" s="29">
        <v>0.32291551094890508</v>
      </c>
      <c r="AA42" s="45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</row>
    <row r="43" spans="1:47" s="43" customFormat="1" x14ac:dyDescent="0.25">
      <c r="A43" s="1"/>
      <c r="B43" s="87" t="s">
        <v>50</v>
      </c>
      <c r="C43" s="31">
        <v>4378047</v>
      </c>
      <c r="D43" s="39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27">
        <f t="shared" si="19"/>
        <v>4378047</v>
      </c>
      <c r="R43" s="21"/>
      <c r="S43" s="40">
        <v>1041470</v>
      </c>
      <c r="T43" s="31">
        <v>616780</v>
      </c>
      <c r="U43" s="31">
        <v>263700</v>
      </c>
      <c r="V43" s="31">
        <v>1692345</v>
      </c>
      <c r="W43" s="41">
        <v>0</v>
      </c>
      <c r="X43" s="41">
        <v>3614295</v>
      </c>
      <c r="Y43" s="25">
        <v>763752</v>
      </c>
      <c r="Z43" s="42">
        <v>0.82554961150485595</v>
      </c>
      <c r="AA43" s="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</row>
    <row r="44" spans="1:47" s="43" customFormat="1" x14ac:dyDescent="0.25">
      <c r="A44" s="1"/>
      <c r="B44" s="87" t="s">
        <v>51</v>
      </c>
      <c r="C44" s="31">
        <v>80000000</v>
      </c>
      <c r="D44" s="39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27">
        <f t="shared" si="19"/>
        <v>80000000</v>
      </c>
      <c r="R44" s="21"/>
      <c r="S44" s="40">
        <v>71352475</v>
      </c>
      <c r="T44" s="31">
        <v>3490815</v>
      </c>
      <c r="U44" s="31">
        <v>4040920</v>
      </c>
      <c r="V44" s="31">
        <v>1000590</v>
      </c>
      <c r="W44" s="41">
        <v>0</v>
      </c>
      <c r="X44" s="41">
        <v>79884800</v>
      </c>
      <c r="Y44" s="25">
        <v>115200</v>
      </c>
      <c r="Z44" s="42">
        <v>0.99856</v>
      </c>
      <c r="AA44" s="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</row>
    <row r="45" spans="1:47" s="43" customFormat="1" x14ac:dyDescent="0.25">
      <c r="A45" s="1"/>
      <c r="B45" s="87" t="s">
        <v>52</v>
      </c>
      <c r="C45" s="31">
        <v>8824072</v>
      </c>
      <c r="D45" s="39">
        <v>0</v>
      </c>
      <c r="E45" s="31">
        <v>-66588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27">
        <f t="shared" si="19"/>
        <v>8757484</v>
      </c>
      <c r="R45" s="21"/>
      <c r="S45" s="40">
        <v>0</v>
      </c>
      <c r="T45" s="31">
        <v>7886886</v>
      </c>
      <c r="U45" s="31">
        <v>865069</v>
      </c>
      <c r="V45" s="31">
        <v>0</v>
      </c>
      <c r="W45" s="41">
        <v>0</v>
      </c>
      <c r="X45" s="41">
        <v>8751955</v>
      </c>
      <c r="Y45" s="25">
        <v>5529</v>
      </c>
      <c r="Z45" s="42">
        <v>0.99936865428472377</v>
      </c>
      <c r="AA45" s="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</row>
    <row r="46" spans="1:47" s="43" customFormat="1" x14ac:dyDescent="0.25">
      <c r="A46" s="1"/>
      <c r="B46" s="87" t="s">
        <v>53</v>
      </c>
      <c r="C46" s="31">
        <v>333897989</v>
      </c>
      <c r="D46" s="39">
        <v>0</v>
      </c>
      <c r="E46" s="31">
        <v>-69245</v>
      </c>
      <c r="F46" s="31">
        <v>0</v>
      </c>
      <c r="G46" s="31">
        <v>2423416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-17000000</v>
      </c>
      <c r="N46" s="31">
        <v>0</v>
      </c>
      <c r="O46" s="31">
        <v>0</v>
      </c>
      <c r="P46" s="31">
        <v>0</v>
      </c>
      <c r="Q46" s="27">
        <f>+SUM(C46:M46)</f>
        <v>319252160</v>
      </c>
      <c r="R46" s="21"/>
      <c r="S46" s="40">
        <v>2234322</v>
      </c>
      <c r="T46" s="31">
        <v>236031226</v>
      </c>
      <c r="U46" s="31">
        <v>-19144486</v>
      </c>
      <c r="V46" s="31">
        <v>37602714</v>
      </c>
      <c r="W46" s="41">
        <v>0</v>
      </c>
      <c r="X46" s="41">
        <v>256723776</v>
      </c>
      <c r="Y46" s="25">
        <v>79528384</v>
      </c>
      <c r="Z46" s="42">
        <v>0.80410000000000004</v>
      </c>
      <c r="AA46" s="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</row>
    <row r="47" spans="1:47" s="43" customFormat="1" x14ac:dyDescent="0.25">
      <c r="A47" s="1"/>
      <c r="B47" s="90" t="s">
        <v>54</v>
      </c>
      <c r="C47" s="31">
        <v>16147510</v>
      </c>
      <c r="D47" s="39">
        <v>0</v>
      </c>
      <c r="E47" s="31">
        <v>-122623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27">
        <f t="shared" si="19"/>
        <v>16024887</v>
      </c>
      <c r="R47" s="21"/>
      <c r="S47" s="40">
        <v>3990400</v>
      </c>
      <c r="T47" s="31">
        <v>2643540</v>
      </c>
      <c r="U47" s="31">
        <v>109500</v>
      </c>
      <c r="V47" s="31">
        <v>0</v>
      </c>
      <c r="W47" s="41">
        <v>0</v>
      </c>
      <c r="X47" s="41">
        <v>6743440</v>
      </c>
      <c r="Y47" s="25">
        <v>9281447</v>
      </c>
      <c r="Z47" s="42">
        <v>0.42081045563691027</v>
      </c>
      <c r="AA47" s="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</row>
    <row r="48" spans="1:47" s="43" customFormat="1" x14ac:dyDescent="0.25">
      <c r="A48" s="1"/>
      <c r="B48" s="87" t="s">
        <v>55</v>
      </c>
      <c r="C48" s="31">
        <v>120000000</v>
      </c>
      <c r="D48" s="39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27">
        <f t="shared" si="19"/>
        <v>120000000</v>
      </c>
      <c r="R48" s="21"/>
      <c r="S48" s="40">
        <v>21109458</v>
      </c>
      <c r="T48" s="31">
        <v>21920824</v>
      </c>
      <c r="U48" s="31">
        <v>22327841</v>
      </c>
      <c r="V48" s="31">
        <v>39268127</v>
      </c>
      <c r="W48" s="41">
        <v>0</v>
      </c>
      <c r="X48" s="41">
        <v>104626250</v>
      </c>
      <c r="Y48" s="25">
        <v>15373750</v>
      </c>
      <c r="Z48" s="42">
        <v>0.87188541666666663</v>
      </c>
      <c r="AA48" s="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</row>
    <row r="49" spans="1:47" s="43" customFormat="1" x14ac:dyDescent="0.25">
      <c r="A49" s="1"/>
      <c r="B49" s="87" t="s">
        <v>56</v>
      </c>
      <c r="C49" s="31">
        <v>196245520</v>
      </c>
      <c r="D49" s="39">
        <v>0</v>
      </c>
      <c r="E49" s="31">
        <v>-538224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27">
        <f t="shared" si="19"/>
        <v>195707296</v>
      </c>
      <c r="R49" s="21"/>
      <c r="S49" s="40">
        <v>26118065</v>
      </c>
      <c r="T49" s="31">
        <v>53064028</v>
      </c>
      <c r="U49" s="31">
        <v>36522847</v>
      </c>
      <c r="V49" s="31">
        <v>17063189</v>
      </c>
      <c r="W49" s="41">
        <v>0</v>
      </c>
      <c r="X49" s="41">
        <v>132768129</v>
      </c>
      <c r="Y49" s="25">
        <v>62939167</v>
      </c>
      <c r="Z49" s="42">
        <v>0.67840152980295632</v>
      </c>
      <c r="AA49" s="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</row>
    <row r="50" spans="1:47" s="43" customFormat="1" x14ac:dyDescent="0.25">
      <c r="A50" s="1"/>
      <c r="B50" s="87" t="s">
        <v>57</v>
      </c>
      <c r="C50" s="31">
        <v>21611538</v>
      </c>
      <c r="D50" s="39">
        <v>0</v>
      </c>
      <c r="E50" s="31">
        <v>-163122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27">
        <f t="shared" si="19"/>
        <v>21448416</v>
      </c>
      <c r="R50" s="21"/>
      <c r="S50" s="40">
        <v>5060992</v>
      </c>
      <c r="T50" s="31">
        <v>5255030</v>
      </c>
      <c r="U50" s="31">
        <v>5142378</v>
      </c>
      <c r="V50" s="31">
        <v>5142378</v>
      </c>
      <c r="W50" s="41">
        <v>0</v>
      </c>
      <c r="X50" s="41">
        <v>20600778</v>
      </c>
      <c r="Y50" s="25">
        <v>847638</v>
      </c>
      <c r="Z50" s="42">
        <v>0.96048015853478408</v>
      </c>
      <c r="AA50" s="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</row>
    <row r="51" spans="1:47" s="43" customFormat="1" x14ac:dyDescent="0.25">
      <c r="A51" s="1"/>
      <c r="B51" s="87" t="s">
        <v>58</v>
      </c>
      <c r="C51" s="31">
        <v>49369668</v>
      </c>
      <c r="D51" s="39">
        <v>0</v>
      </c>
      <c r="E51" s="31">
        <v>-372612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27">
        <f t="shared" si="19"/>
        <v>48997056</v>
      </c>
      <c r="R51" s="21"/>
      <c r="S51" s="40">
        <v>12249261</v>
      </c>
      <c r="T51" s="31">
        <v>12249261</v>
      </c>
      <c r="U51" s="31">
        <v>12249261</v>
      </c>
      <c r="V51" s="31">
        <v>12249261</v>
      </c>
      <c r="W51" s="41">
        <v>0</v>
      </c>
      <c r="X51" s="41">
        <v>48997044</v>
      </c>
      <c r="Y51" s="25">
        <v>12</v>
      </c>
      <c r="Z51" s="149">
        <v>0.99999975508732597</v>
      </c>
      <c r="AA51" s="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</row>
    <row r="52" spans="1:47" s="43" customFormat="1" x14ac:dyDescent="0.25">
      <c r="A52" s="1"/>
      <c r="B52" s="87" t="s">
        <v>59</v>
      </c>
      <c r="C52" s="31">
        <v>40543000</v>
      </c>
      <c r="D52" s="39">
        <v>0</v>
      </c>
      <c r="E52" s="31">
        <v>-306000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-1200000</v>
      </c>
      <c r="M52" s="31">
        <v>0</v>
      </c>
      <c r="N52" s="31">
        <v>0</v>
      </c>
      <c r="O52" s="31">
        <v>0</v>
      </c>
      <c r="P52" s="31">
        <v>0</v>
      </c>
      <c r="Q52" s="27">
        <f t="shared" si="19"/>
        <v>39037000</v>
      </c>
      <c r="R52" s="21"/>
      <c r="S52" s="40">
        <v>0</v>
      </c>
      <c r="T52" s="31">
        <v>0</v>
      </c>
      <c r="U52" s="31">
        <v>33365649</v>
      </c>
      <c r="V52" s="31">
        <v>0</v>
      </c>
      <c r="W52" s="41">
        <v>0</v>
      </c>
      <c r="X52" s="41">
        <v>33365649</v>
      </c>
      <c r="Y52" s="25">
        <v>5671351</v>
      </c>
      <c r="Z52" s="42">
        <v>0.85471857468555468</v>
      </c>
      <c r="AA52" s="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</row>
    <row r="53" spans="1:47" s="43" customFormat="1" x14ac:dyDescent="0.25">
      <c r="A53" s="1"/>
      <c r="B53" s="87" t="s">
        <v>60</v>
      </c>
      <c r="C53" s="31">
        <v>83291080</v>
      </c>
      <c r="D53" s="39">
        <v>0</v>
      </c>
      <c r="E53" s="31">
        <v>-496268</v>
      </c>
      <c r="F53" s="31">
        <v>0</v>
      </c>
      <c r="G53" s="31">
        <v>-2423416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27">
        <f t="shared" si="19"/>
        <v>80371396</v>
      </c>
      <c r="R53" s="21"/>
      <c r="S53" s="40">
        <v>28154186</v>
      </c>
      <c r="T53" s="31">
        <v>1818670</v>
      </c>
      <c r="U53" s="31">
        <v>6738526</v>
      </c>
      <c r="V53" s="31">
        <v>28086699</v>
      </c>
      <c r="W53" s="41">
        <v>0</v>
      </c>
      <c r="X53" s="41">
        <v>64798081</v>
      </c>
      <c r="Y53" s="25">
        <v>15573315</v>
      </c>
      <c r="Z53" s="42">
        <v>0.8062331155726099</v>
      </c>
      <c r="AA53" s="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</row>
    <row r="54" spans="1:47" x14ac:dyDescent="0.25">
      <c r="B54" s="17" t="s">
        <v>61</v>
      </c>
      <c r="C54" s="18">
        <f>+C55</f>
        <v>1405920093</v>
      </c>
      <c r="D54" s="19">
        <f t="shared" ref="D54:Q54" si="20">+D55</f>
        <v>0</v>
      </c>
      <c r="E54" s="18">
        <f t="shared" si="20"/>
        <v>0</v>
      </c>
      <c r="F54" s="18">
        <f t="shared" si="20"/>
        <v>0</v>
      </c>
      <c r="G54" s="18">
        <f t="shared" si="20"/>
        <v>0</v>
      </c>
      <c r="H54" s="18">
        <f t="shared" si="20"/>
        <v>0</v>
      </c>
      <c r="I54" s="18">
        <f t="shared" si="20"/>
        <v>0</v>
      </c>
      <c r="J54" s="18">
        <f t="shared" si="20"/>
        <v>0</v>
      </c>
      <c r="K54" s="18">
        <f t="shared" si="20"/>
        <v>0</v>
      </c>
      <c r="L54" s="18">
        <f t="shared" si="20"/>
        <v>0</v>
      </c>
      <c r="M54" s="18">
        <f t="shared" si="20"/>
        <v>0</v>
      </c>
      <c r="N54" s="18">
        <f t="shared" si="20"/>
        <v>0</v>
      </c>
      <c r="O54" s="18">
        <f t="shared" si="20"/>
        <v>0</v>
      </c>
      <c r="P54" s="18">
        <f t="shared" si="20"/>
        <v>0</v>
      </c>
      <c r="Q54" s="20">
        <f t="shared" si="20"/>
        <v>1405920093</v>
      </c>
      <c r="R54" s="21"/>
      <c r="S54" s="22">
        <f t="shared" ref="S54:Y54" si="21">+S55</f>
        <v>284037655</v>
      </c>
      <c r="T54" s="18">
        <f t="shared" si="21"/>
        <v>264008269</v>
      </c>
      <c r="U54" s="18">
        <f t="shared" si="21"/>
        <v>261405044</v>
      </c>
      <c r="V54" s="18">
        <f t="shared" si="21"/>
        <v>282994665</v>
      </c>
      <c r="W54" s="18">
        <f t="shared" si="21"/>
        <v>0</v>
      </c>
      <c r="X54" s="18">
        <f t="shared" si="21"/>
        <v>1092445633</v>
      </c>
      <c r="Y54" s="18">
        <f t="shared" si="21"/>
        <v>313474460</v>
      </c>
      <c r="Z54" s="23">
        <f t="shared" ref="Z54:Z102" si="22">+IFERROR((X54/Q54),0)</f>
        <v>0.77703252015475677</v>
      </c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</row>
    <row r="55" spans="1:47" s="43" customFormat="1" x14ac:dyDescent="0.25">
      <c r="A55" s="1"/>
      <c r="B55" s="87" t="s">
        <v>62</v>
      </c>
      <c r="C55" s="31">
        <v>1405920093</v>
      </c>
      <c r="D55" s="39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27">
        <f>+SUM(C55:M55)</f>
        <v>1405920093</v>
      </c>
      <c r="R55" s="21"/>
      <c r="S55" s="40">
        <v>284037655</v>
      </c>
      <c r="T55" s="31">
        <v>264008269</v>
      </c>
      <c r="U55" s="31">
        <v>261405044</v>
      </c>
      <c r="V55" s="31">
        <v>282994665</v>
      </c>
      <c r="W55" s="41">
        <v>0</v>
      </c>
      <c r="X55" s="41">
        <v>1092445633</v>
      </c>
      <c r="Y55" s="25">
        <v>313474460</v>
      </c>
      <c r="Z55" s="42">
        <v>0.77703252015475677</v>
      </c>
      <c r="AA55" s="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</row>
    <row r="56" spans="1:47" x14ac:dyDescent="0.25">
      <c r="B56" s="33" t="s">
        <v>63</v>
      </c>
      <c r="C56" s="34">
        <f t="shared" ref="C56:Q56" si="23">+C57+C70+C90</f>
        <v>13172890291</v>
      </c>
      <c r="D56" s="34">
        <f t="shared" si="23"/>
        <v>0</v>
      </c>
      <c r="E56" s="34">
        <f t="shared" si="23"/>
        <v>103107744.03999999</v>
      </c>
      <c r="F56" s="34">
        <f t="shared" si="23"/>
        <v>0</v>
      </c>
      <c r="G56" s="34">
        <f t="shared" si="23"/>
        <v>0</v>
      </c>
      <c r="H56" s="34">
        <f t="shared" si="23"/>
        <v>0</v>
      </c>
      <c r="I56" s="34">
        <f t="shared" si="23"/>
        <v>0</v>
      </c>
      <c r="J56" s="34">
        <f t="shared" si="23"/>
        <v>1546958011</v>
      </c>
      <c r="K56" s="34">
        <f t="shared" si="23"/>
        <v>0</v>
      </c>
      <c r="L56" s="34">
        <f t="shared" si="23"/>
        <v>0</v>
      </c>
      <c r="M56" s="34">
        <f t="shared" si="23"/>
        <v>0</v>
      </c>
      <c r="N56" s="34">
        <f t="shared" si="23"/>
        <v>0</v>
      </c>
      <c r="O56" s="34">
        <f t="shared" si="23"/>
        <v>0</v>
      </c>
      <c r="P56" s="34">
        <f t="shared" si="23"/>
        <v>0</v>
      </c>
      <c r="Q56" s="36">
        <f t="shared" si="23"/>
        <v>14822956046.040001</v>
      </c>
      <c r="R56" s="21"/>
      <c r="S56" s="37">
        <f t="shared" ref="S56:Y56" si="24">+S57+S70+S90</f>
        <v>1417460673</v>
      </c>
      <c r="T56" s="34">
        <f t="shared" si="24"/>
        <v>2361043122</v>
      </c>
      <c r="U56" s="34">
        <f t="shared" si="24"/>
        <v>3402113454</v>
      </c>
      <c r="V56" s="34">
        <f t="shared" si="24"/>
        <v>5338472678</v>
      </c>
      <c r="W56" s="34">
        <f t="shared" si="24"/>
        <v>0</v>
      </c>
      <c r="X56" s="34">
        <f t="shared" si="24"/>
        <v>12519089927</v>
      </c>
      <c r="Y56" s="34">
        <f t="shared" si="24"/>
        <v>2303866119.04</v>
      </c>
      <c r="Z56" s="38">
        <f t="shared" si="22"/>
        <v>0.84457444845115859</v>
      </c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</row>
    <row r="57" spans="1:47" x14ac:dyDescent="0.25">
      <c r="B57" s="17" t="s">
        <v>32</v>
      </c>
      <c r="C57" s="18">
        <f t="shared" ref="C57:Q57" si="25">SUM(C58:C69)</f>
        <v>3634478000</v>
      </c>
      <c r="D57" s="19">
        <f t="shared" si="25"/>
        <v>0</v>
      </c>
      <c r="E57" s="18">
        <f t="shared" si="25"/>
        <v>122181000</v>
      </c>
      <c r="F57" s="18">
        <f t="shared" si="25"/>
        <v>-24000000</v>
      </c>
      <c r="G57" s="18">
        <f t="shared" si="25"/>
        <v>0</v>
      </c>
      <c r="H57" s="18">
        <f t="shared" si="25"/>
        <v>0</v>
      </c>
      <c r="I57" s="18">
        <f t="shared" si="25"/>
        <v>-700000</v>
      </c>
      <c r="J57" s="18">
        <f t="shared" si="25"/>
        <v>0</v>
      </c>
      <c r="K57" s="18">
        <f t="shared" si="25"/>
        <v>0</v>
      </c>
      <c r="L57" s="18">
        <f t="shared" si="25"/>
        <v>0</v>
      </c>
      <c r="M57" s="18">
        <f t="shared" si="25"/>
        <v>0</v>
      </c>
      <c r="N57" s="18">
        <f t="shared" si="25"/>
        <v>0</v>
      </c>
      <c r="O57" s="18">
        <f t="shared" si="25"/>
        <v>0</v>
      </c>
      <c r="P57" s="18">
        <f t="shared" si="25"/>
        <v>0</v>
      </c>
      <c r="Q57" s="20">
        <f t="shared" si="25"/>
        <v>3731959000</v>
      </c>
      <c r="R57" s="21"/>
      <c r="S57" s="22">
        <f t="shared" ref="S57:Y57" si="26">SUM(S58:S69)</f>
        <v>809555701</v>
      </c>
      <c r="T57" s="18">
        <f t="shared" si="26"/>
        <v>945059793</v>
      </c>
      <c r="U57" s="18">
        <f t="shared" si="26"/>
        <v>939997472</v>
      </c>
      <c r="V57" s="18">
        <f t="shared" si="26"/>
        <v>930816064</v>
      </c>
      <c r="W57" s="18">
        <f t="shared" si="26"/>
        <v>0</v>
      </c>
      <c r="X57" s="18">
        <f t="shared" si="26"/>
        <v>3625429030</v>
      </c>
      <c r="Y57" s="18">
        <f t="shared" si="26"/>
        <v>106529970</v>
      </c>
      <c r="Z57" s="23">
        <f t="shared" si="22"/>
        <v>0.97145467836061439</v>
      </c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</row>
    <row r="58" spans="1:47" s="43" customFormat="1" x14ac:dyDescent="0.25">
      <c r="A58" s="1"/>
      <c r="B58" s="88" t="s">
        <v>33</v>
      </c>
      <c r="C58" s="41">
        <v>2340090000</v>
      </c>
      <c r="D58" s="46">
        <v>0</v>
      </c>
      <c r="E58" s="41">
        <v>77596000</v>
      </c>
      <c r="F58" s="41">
        <v>-24000000</v>
      </c>
      <c r="G58" s="41">
        <v>0</v>
      </c>
      <c r="H58" s="41">
        <v>-1200000</v>
      </c>
      <c r="I58" s="41">
        <v>-700000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7">
        <v>2391696000</v>
      </c>
      <c r="R58" s="21"/>
      <c r="S58" s="48">
        <v>522806832</v>
      </c>
      <c r="T58" s="41">
        <v>609594556</v>
      </c>
      <c r="U58" s="41">
        <v>601200660</v>
      </c>
      <c r="V58" s="41">
        <v>583328787</v>
      </c>
      <c r="W58" s="41">
        <v>0</v>
      </c>
      <c r="X58" s="41">
        <v>2316930835</v>
      </c>
      <c r="Y58" s="25">
        <v>74765165</v>
      </c>
      <c r="Z58" s="42">
        <v>0.96870323473755593</v>
      </c>
      <c r="AA58" s="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</row>
    <row r="59" spans="1:47" s="43" customFormat="1" x14ac:dyDescent="0.25">
      <c r="A59" s="1"/>
      <c r="B59" s="88" t="s">
        <v>34</v>
      </c>
      <c r="C59" s="41">
        <v>10225000</v>
      </c>
      <c r="D59" s="46">
        <v>0</v>
      </c>
      <c r="E59" s="41">
        <v>1683000</v>
      </c>
      <c r="F59" s="41">
        <v>0</v>
      </c>
      <c r="G59" s="41">
        <v>0</v>
      </c>
      <c r="H59" s="41">
        <v>1200000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7">
        <f t="shared" ref="Q59:Q69" si="27">+SUM(C59:M59)</f>
        <v>13108000</v>
      </c>
      <c r="R59" s="21"/>
      <c r="S59" s="48">
        <v>2413333</v>
      </c>
      <c r="T59" s="41">
        <v>3000000</v>
      </c>
      <c r="U59" s="41">
        <v>3593334</v>
      </c>
      <c r="V59" s="41">
        <v>3006667</v>
      </c>
      <c r="W59" s="41">
        <v>0</v>
      </c>
      <c r="X59" s="41">
        <v>12013334</v>
      </c>
      <c r="Y59" s="25">
        <v>1094666</v>
      </c>
      <c r="Z59" s="42">
        <v>0.9164887091852304</v>
      </c>
      <c r="AA59" s="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</row>
    <row r="60" spans="1:47" s="43" customFormat="1" x14ac:dyDescent="0.25">
      <c r="A60" s="1"/>
      <c r="B60" s="88" t="s">
        <v>35</v>
      </c>
      <c r="C60" s="41">
        <v>96847000</v>
      </c>
      <c r="D60" s="46">
        <v>0</v>
      </c>
      <c r="E60" s="41">
        <v>3221000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7">
        <v>100158000</v>
      </c>
      <c r="R60" s="21"/>
      <c r="S60" s="48">
        <v>22292452</v>
      </c>
      <c r="T60" s="41">
        <v>25375358</v>
      </c>
      <c r="U60" s="41">
        <v>25185525</v>
      </c>
      <c r="V60" s="41">
        <v>25543758</v>
      </c>
      <c r="W60" s="41">
        <v>0</v>
      </c>
      <c r="X60" s="41">
        <v>98397093</v>
      </c>
      <c r="Y60" s="25">
        <v>1760907</v>
      </c>
      <c r="Z60" s="42">
        <v>0.98240000000000005</v>
      </c>
      <c r="AA60" s="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</row>
    <row r="61" spans="1:47" s="43" customFormat="1" x14ac:dyDescent="0.25">
      <c r="A61" s="1"/>
      <c r="B61" s="88" t="s">
        <v>36</v>
      </c>
      <c r="C61" s="41">
        <v>194528000</v>
      </c>
      <c r="D61" s="46">
        <v>0</v>
      </c>
      <c r="E61" s="41">
        <v>6562000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41">
        <v>0</v>
      </c>
      <c r="O61" s="41">
        <v>0</v>
      </c>
      <c r="P61" s="41">
        <v>0</v>
      </c>
      <c r="Q61" s="47">
        <f t="shared" si="27"/>
        <v>201090000</v>
      </c>
      <c r="R61" s="21"/>
      <c r="S61" s="48">
        <v>44077236</v>
      </c>
      <c r="T61" s="41">
        <v>51000718</v>
      </c>
      <c r="U61" s="41">
        <v>51240095</v>
      </c>
      <c r="V61" s="41">
        <v>51175301</v>
      </c>
      <c r="W61" s="41">
        <v>0</v>
      </c>
      <c r="X61" s="41">
        <v>197493350</v>
      </c>
      <c r="Y61" s="25">
        <v>3596650</v>
      </c>
      <c r="Z61" s="42">
        <v>0.98211422746034116</v>
      </c>
      <c r="AA61" s="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</row>
    <row r="62" spans="1:47" s="43" customFormat="1" x14ac:dyDescent="0.25">
      <c r="A62" s="1"/>
      <c r="B62" s="88" t="s">
        <v>37</v>
      </c>
      <c r="C62" s="41">
        <v>194528000</v>
      </c>
      <c r="D62" s="46">
        <v>0</v>
      </c>
      <c r="E62" s="41">
        <v>6562000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0</v>
      </c>
      <c r="O62" s="41">
        <v>0</v>
      </c>
      <c r="P62" s="41">
        <v>0</v>
      </c>
      <c r="Q62" s="47">
        <f t="shared" si="27"/>
        <v>201090000</v>
      </c>
      <c r="R62" s="21"/>
      <c r="S62" s="48">
        <v>44036103</v>
      </c>
      <c r="T62" s="41">
        <v>51000716</v>
      </c>
      <c r="U62" s="41">
        <v>51240093</v>
      </c>
      <c r="V62" s="41">
        <v>51175273</v>
      </c>
      <c r="W62" s="41">
        <v>0</v>
      </c>
      <c r="X62" s="41">
        <v>197452185</v>
      </c>
      <c r="Y62" s="25">
        <v>3637815</v>
      </c>
      <c r="Z62" s="42">
        <v>0.98190951812621219</v>
      </c>
      <c r="AA62" s="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</row>
    <row r="63" spans="1:47" s="43" customFormat="1" x14ac:dyDescent="0.25">
      <c r="A63" s="1"/>
      <c r="B63" s="88" t="s">
        <v>38</v>
      </c>
      <c r="C63" s="41">
        <v>22969000</v>
      </c>
      <c r="D63" s="46">
        <v>0</v>
      </c>
      <c r="E63" s="41">
        <v>785000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1">
        <v>0</v>
      </c>
      <c r="Q63" s="47">
        <f t="shared" si="27"/>
        <v>23754000</v>
      </c>
      <c r="R63" s="21"/>
      <c r="S63" s="48">
        <v>1154116</v>
      </c>
      <c r="T63" s="41">
        <v>4164809</v>
      </c>
      <c r="U63" s="41">
        <v>7089640</v>
      </c>
      <c r="V63" s="41">
        <v>10145916</v>
      </c>
      <c r="W63" s="41">
        <v>0</v>
      </c>
      <c r="X63" s="41">
        <v>22554481</v>
      </c>
      <c r="Y63" s="25">
        <v>1199519</v>
      </c>
      <c r="Z63" s="42">
        <v>0.94950244169403053</v>
      </c>
      <c r="AA63" s="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</row>
    <row r="64" spans="1:47" s="43" customFormat="1" x14ac:dyDescent="0.25">
      <c r="A64" s="1"/>
      <c r="B64" s="88" t="s">
        <v>106</v>
      </c>
      <c r="C64" s="41">
        <v>199578000</v>
      </c>
      <c r="D64" s="46">
        <v>0</v>
      </c>
      <c r="E64" s="41">
        <v>6628000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1">
        <v>0</v>
      </c>
      <c r="Q64" s="47">
        <f t="shared" si="27"/>
        <v>206206000</v>
      </c>
      <c r="R64" s="21"/>
      <c r="S64" s="48">
        <v>44668604</v>
      </c>
      <c r="T64" s="41">
        <v>52232636</v>
      </c>
      <c r="U64" s="41">
        <v>51869498</v>
      </c>
      <c r="V64" s="41">
        <v>51821547</v>
      </c>
      <c r="W64" s="41">
        <v>0</v>
      </c>
      <c r="X64" s="41">
        <v>200592285</v>
      </c>
      <c r="Y64" s="25">
        <v>5613715</v>
      </c>
      <c r="Z64" s="42">
        <v>0.97277618013054912</v>
      </c>
      <c r="AA64" s="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</row>
    <row r="65" spans="1:47" s="43" customFormat="1" x14ac:dyDescent="0.25">
      <c r="A65" s="1"/>
      <c r="B65" s="88" t="s">
        <v>107</v>
      </c>
      <c r="C65" s="41">
        <v>278883000</v>
      </c>
      <c r="D65" s="46">
        <v>0</v>
      </c>
      <c r="E65" s="41">
        <v>9254000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7">
        <f t="shared" si="27"/>
        <v>288137000</v>
      </c>
      <c r="R65" s="21"/>
      <c r="S65" s="48">
        <v>63062425</v>
      </c>
      <c r="T65" s="41">
        <v>73073401</v>
      </c>
      <c r="U65" s="41">
        <v>73171728</v>
      </c>
      <c r="V65" s="41">
        <v>73161117</v>
      </c>
      <c r="W65" s="41">
        <v>0</v>
      </c>
      <c r="X65" s="41">
        <v>282468671</v>
      </c>
      <c r="Y65" s="25">
        <v>5668329</v>
      </c>
      <c r="Z65" s="42">
        <v>0.98032766010613004</v>
      </c>
      <c r="AA65" s="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</row>
    <row r="66" spans="1:47" s="43" customFormat="1" x14ac:dyDescent="0.25">
      <c r="A66" s="1"/>
      <c r="B66" s="88" t="s">
        <v>108</v>
      </c>
      <c r="C66" s="41">
        <v>78914000</v>
      </c>
      <c r="D66" s="46">
        <v>0</v>
      </c>
      <c r="E66" s="41">
        <v>2636000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7">
        <f t="shared" si="27"/>
        <v>81550000</v>
      </c>
      <c r="R66" s="21"/>
      <c r="S66" s="48">
        <v>17740600</v>
      </c>
      <c r="T66" s="41">
        <v>20693300</v>
      </c>
      <c r="U66" s="41">
        <v>20471000</v>
      </c>
      <c r="V66" s="41">
        <v>19944100</v>
      </c>
      <c r="W66" s="41">
        <v>0</v>
      </c>
      <c r="X66" s="41">
        <v>78849000</v>
      </c>
      <c r="Y66" s="25">
        <v>2701000</v>
      </c>
      <c r="Z66" s="42">
        <v>0.96687921520539544</v>
      </c>
      <c r="AA66" s="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</row>
    <row r="67" spans="1:47" s="43" customFormat="1" x14ac:dyDescent="0.25">
      <c r="A67" s="1"/>
      <c r="B67" s="88" t="s">
        <v>39</v>
      </c>
      <c r="C67" s="41">
        <v>96847000</v>
      </c>
      <c r="D67" s="46">
        <v>0</v>
      </c>
      <c r="E67" s="41">
        <v>3221000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0</v>
      </c>
      <c r="Q67" s="47">
        <f t="shared" si="27"/>
        <v>100068000</v>
      </c>
      <c r="R67" s="21"/>
      <c r="S67" s="48">
        <v>21020400</v>
      </c>
      <c r="T67" s="41">
        <v>24406899</v>
      </c>
      <c r="U67" s="41">
        <v>24411999</v>
      </c>
      <c r="V67" s="41">
        <v>27333898</v>
      </c>
      <c r="W67" s="41">
        <v>0</v>
      </c>
      <c r="X67" s="41">
        <v>97173196</v>
      </c>
      <c r="Y67" s="25">
        <v>2894804</v>
      </c>
      <c r="Z67" s="42">
        <v>0.97107163129072227</v>
      </c>
      <c r="AA67" s="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</row>
    <row r="68" spans="1:47" s="43" customFormat="1" x14ac:dyDescent="0.25">
      <c r="A68" s="1"/>
      <c r="B68" s="88" t="s">
        <v>40</v>
      </c>
      <c r="C68" s="41">
        <v>72637000</v>
      </c>
      <c r="D68" s="46">
        <v>0</v>
      </c>
      <c r="E68" s="41">
        <v>2426000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7">
        <f t="shared" si="27"/>
        <v>75063000</v>
      </c>
      <c r="R68" s="21"/>
      <c r="S68" s="48">
        <v>15767700</v>
      </c>
      <c r="T68" s="41">
        <v>18308100</v>
      </c>
      <c r="U68" s="41">
        <v>18312100</v>
      </c>
      <c r="V68" s="41">
        <v>20505500</v>
      </c>
      <c r="W68" s="41">
        <v>0</v>
      </c>
      <c r="X68" s="41">
        <v>72893400</v>
      </c>
      <c r="Y68" s="25">
        <v>2169600</v>
      </c>
      <c r="Z68" s="42">
        <v>0.97109627912553453</v>
      </c>
      <c r="AA68" s="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</row>
    <row r="69" spans="1:47" s="43" customFormat="1" x14ac:dyDescent="0.25">
      <c r="A69" s="1"/>
      <c r="B69" s="88" t="s">
        <v>41</v>
      </c>
      <c r="C69" s="41">
        <v>48432000</v>
      </c>
      <c r="D69" s="46">
        <v>0</v>
      </c>
      <c r="E69" s="41">
        <v>1607000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7">
        <f t="shared" si="27"/>
        <v>50039000</v>
      </c>
      <c r="R69" s="21"/>
      <c r="S69" s="48">
        <v>10515900</v>
      </c>
      <c r="T69" s="41">
        <v>12209300</v>
      </c>
      <c r="U69" s="41">
        <v>12211800</v>
      </c>
      <c r="V69" s="41">
        <v>13674200</v>
      </c>
      <c r="W69" s="41">
        <v>0</v>
      </c>
      <c r="X69" s="41">
        <v>48611200</v>
      </c>
      <c r="Y69" s="25">
        <v>1427800</v>
      </c>
      <c r="Z69" s="42">
        <v>0.97146625632007033</v>
      </c>
      <c r="AA69" s="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</row>
    <row r="70" spans="1:47" x14ac:dyDescent="0.25">
      <c r="B70" s="17" t="s">
        <v>42</v>
      </c>
      <c r="C70" s="18">
        <f>SUM(C71:C89)</f>
        <v>3853634916</v>
      </c>
      <c r="D70" s="19">
        <f t="shared" ref="D70:F70" si="28">SUM(D71:D89)</f>
        <v>0</v>
      </c>
      <c r="E70" s="18">
        <f t="shared" si="28"/>
        <v>-7189967.9600000056</v>
      </c>
      <c r="F70" s="18">
        <f t="shared" si="28"/>
        <v>24000000</v>
      </c>
      <c r="G70" s="18">
        <f>SUM(G71:G89)</f>
        <v>0</v>
      </c>
      <c r="H70" s="18">
        <f>SUM(H71:H89)</f>
        <v>0</v>
      </c>
      <c r="I70" s="18">
        <f>SUM(I71:I89)</f>
        <v>700000</v>
      </c>
      <c r="J70" s="18">
        <f t="shared" ref="J70:P70" si="29">SUM(J71:J89)</f>
        <v>78111000</v>
      </c>
      <c r="K70" s="18">
        <f t="shared" si="29"/>
        <v>0</v>
      </c>
      <c r="L70" s="18">
        <f t="shared" si="29"/>
        <v>0</v>
      </c>
      <c r="M70" s="18">
        <f t="shared" si="29"/>
        <v>0</v>
      </c>
      <c r="N70" s="18">
        <f t="shared" si="29"/>
        <v>0</v>
      </c>
      <c r="O70" s="18">
        <f t="shared" si="29"/>
        <v>0</v>
      </c>
      <c r="P70" s="18">
        <f t="shared" si="29"/>
        <v>0</v>
      </c>
      <c r="Q70" s="20">
        <f>SUM(Q71:Q89)</f>
        <v>3949255948.04</v>
      </c>
      <c r="R70" s="21"/>
      <c r="S70" s="22">
        <f t="shared" ref="S70:Y70" si="30">SUM(S71:S89)</f>
        <v>437645091</v>
      </c>
      <c r="T70" s="18">
        <f t="shared" si="30"/>
        <v>901094380</v>
      </c>
      <c r="U70" s="18">
        <f t="shared" si="30"/>
        <v>797534231</v>
      </c>
      <c r="V70" s="18">
        <f t="shared" si="30"/>
        <v>795432666</v>
      </c>
      <c r="W70" s="18">
        <f t="shared" si="30"/>
        <v>0</v>
      </c>
      <c r="X70" s="18">
        <f t="shared" si="30"/>
        <v>2931706368</v>
      </c>
      <c r="Y70" s="18">
        <f t="shared" si="30"/>
        <v>1017549580.04</v>
      </c>
      <c r="Z70" s="23">
        <f t="shared" si="22"/>
        <v>0.74234397733957813</v>
      </c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</row>
    <row r="71" spans="1:47" s="43" customFormat="1" x14ac:dyDescent="0.25">
      <c r="A71" s="1"/>
      <c r="B71" s="88" t="s">
        <v>43</v>
      </c>
      <c r="C71" s="41">
        <v>1487732308</v>
      </c>
      <c r="D71" s="46">
        <v>0</v>
      </c>
      <c r="E71" s="41">
        <v>-4685528</v>
      </c>
      <c r="F71" s="41">
        <v>24000000</v>
      </c>
      <c r="G71" s="41">
        <v>0</v>
      </c>
      <c r="H71" s="41">
        <v>0</v>
      </c>
      <c r="I71" s="41">
        <v>0</v>
      </c>
      <c r="J71" s="41">
        <v>78111000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27">
        <f t="shared" ref="Q71:Q88" si="31">+SUM(C71:M71)</f>
        <v>1585157780</v>
      </c>
      <c r="R71" s="21"/>
      <c r="S71" s="48">
        <v>108246018</v>
      </c>
      <c r="T71" s="41">
        <v>262022545</v>
      </c>
      <c r="U71" s="41">
        <v>345060047</v>
      </c>
      <c r="V71" s="41">
        <v>397217662</v>
      </c>
      <c r="W71" s="41">
        <v>0</v>
      </c>
      <c r="X71" s="41">
        <v>1112546272</v>
      </c>
      <c r="Y71" s="25">
        <v>472611508</v>
      </c>
      <c r="Z71" s="42">
        <v>0.70185207178556064</v>
      </c>
      <c r="AA71" s="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</row>
    <row r="72" spans="1:47" s="43" customFormat="1" x14ac:dyDescent="0.25">
      <c r="A72" s="1"/>
      <c r="B72" s="88" t="s">
        <v>64</v>
      </c>
      <c r="C72" s="41">
        <v>10078410</v>
      </c>
      <c r="D72" s="46">
        <v>0</v>
      </c>
      <c r="E72" s="41">
        <v>-45636</v>
      </c>
      <c r="F72" s="41">
        <v>0</v>
      </c>
      <c r="G72" s="41">
        <v>0</v>
      </c>
      <c r="H72" s="41">
        <v>0</v>
      </c>
      <c r="I72" s="41">
        <v>700000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7">
        <f t="shared" si="31"/>
        <v>10732774</v>
      </c>
      <c r="R72" s="21"/>
      <c r="S72" s="48">
        <v>5938670</v>
      </c>
      <c r="T72" s="41">
        <v>3858522</v>
      </c>
      <c r="U72" s="41">
        <v>765440</v>
      </c>
      <c r="V72" s="41">
        <v>0</v>
      </c>
      <c r="W72" s="41">
        <v>0</v>
      </c>
      <c r="X72" s="41">
        <v>10562632</v>
      </c>
      <c r="Y72" s="25">
        <v>170142</v>
      </c>
      <c r="Z72" s="42">
        <v>0.98414743476383648</v>
      </c>
      <c r="AA72" s="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</row>
    <row r="73" spans="1:47" s="43" customFormat="1" x14ac:dyDescent="0.25">
      <c r="A73" s="1"/>
      <c r="B73" s="88" t="s">
        <v>45</v>
      </c>
      <c r="C73" s="41">
        <v>170848433</v>
      </c>
      <c r="D73" s="46">
        <v>0</v>
      </c>
      <c r="E73" s="41">
        <v>-217600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1">
        <v>0</v>
      </c>
      <c r="Q73" s="27">
        <f t="shared" si="31"/>
        <v>170630833</v>
      </c>
      <c r="R73" s="21"/>
      <c r="S73" s="48">
        <v>78038012</v>
      </c>
      <c r="T73" s="41">
        <v>18779538</v>
      </c>
      <c r="U73" s="41">
        <v>5976168</v>
      </c>
      <c r="V73" s="41">
        <v>22652783</v>
      </c>
      <c r="W73" s="41">
        <v>0</v>
      </c>
      <c r="X73" s="41">
        <v>125446501</v>
      </c>
      <c r="Y73" s="25">
        <v>45184332</v>
      </c>
      <c r="Z73" s="42">
        <v>0.73519245492987773</v>
      </c>
      <c r="AA73" s="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</row>
    <row r="74" spans="1:47" s="43" customFormat="1" x14ac:dyDescent="0.25">
      <c r="A74" s="94"/>
      <c r="B74" s="91" t="s">
        <v>46</v>
      </c>
      <c r="C74" s="41">
        <v>166120000</v>
      </c>
      <c r="D74" s="46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41">
        <v>0</v>
      </c>
      <c r="O74" s="41">
        <v>0</v>
      </c>
      <c r="P74" s="41">
        <v>0</v>
      </c>
      <c r="Q74" s="27">
        <f t="shared" si="31"/>
        <v>166120000</v>
      </c>
      <c r="R74" s="21"/>
      <c r="S74" s="48">
        <v>0</v>
      </c>
      <c r="T74" s="41">
        <v>63938700</v>
      </c>
      <c r="U74" s="41">
        <v>0</v>
      </c>
      <c r="V74" s="41">
        <v>13600</v>
      </c>
      <c r="W74" s="41">
        <v>0</v>
      </c>
      <c r="X74" s="41">
        <v>63952300</v>
      </c>
      <c r="Y74" s="25">
        <v>102167700</v>
      </c>
      <c r="Z74" s="42">
        <v>0.38497652299542501</v>
      </c>
      <c r="AA74" s="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</row>
    <row r="75" spans="1:47" s="43" customFormat="1" ht="31.5" x14ac:dyDescent="0.25">
      <c r="A75" s="1"/>
      <c r="B75" s="88" t="s">
        <v>47</v>
      </c>
      <c r="C75" s="44">
        <v>13400000</v>
      </c>
      <c r="D75" s="49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30">
        <f t="shared" si="31"/>
        <v>13400000</v>
      </c>
      <c r="R75" s="21"/>
      <c r="S75" s="50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25">
        <v>13400000</v>
      </c>
      <c r="Z75" s="29">
        <v>0</v>
      </c>
      <c r="AA75" s="45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</row>
    <row r="76" spans="1:47" s="43" customFormat="1" ht="31.5" x14ac:dyDescent="0.25">
      <c r="A76" s="1"/>
      <c r="B76" s="88" t="s">
        <v>65</v>
      </c>
      <c r="C76" s="44">
        <v>134173093</v>
      </c>
      <c r="D76" s="49">
        <v>0</v>
      </c>
      <c r="E76" s="44">
        <v>-7248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30">
        <f t="shared" si="31"/>
        <v>134165845</v>
      </c>
      <c r="R76" s="21"/>
      <c r="S76" s="50">
        <v>22289776</v>
      </c>
      <c r="T76" s="44">
        <v>81268519</v>
      </c>
      <c r="U76" s="44">
        <v>11098829</v>
      </c>
      <c r="V76" s="44">
        <v>3900429</v>
      </c>
      <c r="W76" s="44">
        <v>0</v>
      </c>
      <c r="X76" s="44">
        <v>118557553</v>
      </c>
      <c r="Y76" s="25">
        <v>15608292</v>
      </c>
      <c r="Z76" s="29">
        <v>0.88366419188132417</v>
      </c>
      <c r="AA76" s="45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</row>
    <row r="77" spans="1:47" x14ac:dyDescent="0.25">
      <c r="B77" s="88" t="s">
        <v>49</v>
      </c>
      <c r="C77" s="44">
        <v>15889671</v>
      </c>
      <c r="D77" s="49">
        <v>0</v>
      </c>
      <c r="E77" s="44">
        <v>-47475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30">
        <f t="shared" si="31"/>
        <v>15842196</v>
      </c>
      <c r="R77" s="21"/>
      <c r="S77" s="50">
        <v>767973</v>
      </c>
      <c r="T77" s="44">
        <v>2448850</v>
      </c>
      <c r="U77" s="44">
        <v>7335750</v>
      </c>
      <c r="V77" s="44">
        <v>1502910</v>
      </c>
      <c r="W77" s="44">
        <v>0</v>
      </c>
      <c r="X77" s="44">
        <v>12055483</v>
      </c>
      <c r="Y77" s="25">
        <v>3786713</v>
      </c>
      <c r="Z77" s="29">
        <v>0.76097297369632344</v>
      </c>
      <c r="AA77" s="45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</row>
    <row r="78" spans="1:47" x14ac:dyDescent="0.25">
      <c r="B78" s="88" t="s">
        <v>50</v>
      </c>
      <c r="C78" s="44">
        <v>97605493</v>
      </c>
      <c r="D78" s="49">
        <v>0</v>
      </c>
      <c r="E78" s="44">
        <v>-505659</v>
      </c>
      <c r="F78" s="44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0</v>
      </c>
      <c r="O78" s="44">
        <v>0</v>
      </c>
      <c r="P78" s="44">
        <v>0</v>
      </c>
      <c r="Q78" s="30">
        <f t="shared" si="31"/>
        <v>97099834</v>
      </c>
      <c r="R78" s="21"/>
      <c r="S78" s="50">
        <v>23957649</v>
      </c>
      <c r="T78" s="44">
        <v>16082778</v>
      </c>
      <c r="U78" s="44">
        <v>3076606</v>
      </c>
      <c r="V78" s="44">
        <v>13276072</v>
      </c>
      <c r="W78" s="44">
        <v>0</v>
      </c>
      <c r="X78" s="44">
        <v>56393105</v>
      </c>
      <c r="Y78" s="25">
        <v>40706729</v>
      </c>
      <c r="Z78" s="29">
        <v>0.58077447382659786</v>
      </c>
      <c r="AA78" s="45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</row>
    <row r="79" spans="1:47" x14ac:dyDescent="0.25">
      <c r="B79" s="88" t="s">
        <v>51</v>
      </c>
      <c r="C79" s="44">
        <v>0</v>
      </c>
      <c r="D79" s="49">
        <v>0</v>
      </c>
      <c r="E79" s="44">
        <v>0</v>
      </c>
      <c r="F79" s="44">
        <v>0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44">
        <v>0</v>
      </c>
      <c r="O79" s="44">
        <v>0</v>
      </c>
      <c r="P79" s="44">
        <v>0</v>
      </c>
      <c r="Q79" s="30">
        <f t="shared" si="31"/>
        <v>0</v>
      </c>
      <c r="R79" s="21"/>
      <c r="S79" s="50">
        <v>0</v>
      </c>
      <c r="T79" s="44">
        <v>0</v>
      </c>
      <c r="U79" s="44">
        <v>0</v>
      </c>
      <c r="V79" s="44">
        <v>0</v>
      </c>
      <c r="W79" s="44">
        <v>0</v>
      </c>
      <c r="X79" s="44">
        <v>0</v>
      </c>
      <c r="Y79" s="25">
        <v>0</v>
      </c>
      <c r="Z79" s="29">
        <v>0</v>
      </c>
      <c r="AA79" s="45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</row>
    <row r="80" spans="1:47" x14ac:dyDescent="0.25">
      <c r="B80" s="88" t="s">
        <v>52</v>
      </c>
      <c r="C80" s="44">
        <v>922453614</v>
      </c>
      <c r="D80" s="49">
        <v>0</v>
      </c>
      <c r="E80" s="44">
        <v>-1212467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30">
        <f t="shared" si="31"/>
        <v>921241147</v>
      </c>
      <c r="R80" s="21"/>
      <c r="S80" s="50">
        <v>65161460</v>
      </c>
      <c r="T80" s="44">
        <v>258713767</v>
      </c>
      <c r="U80" s="44">
        <v>253113611</v>
      </c>
      <c r="V80" s="44">
        <v>169564759</v>
      </c>
      <c r="W80" s="44">
        <v>0</v>
      </c>
      <c r="X80" s="44">
        <v>746553597</v>
      </c>
      <c r="Y80" s="25">
        <v>174687550</v>
      </c>
      <c r="Z80" s="29">
        <v>0.81037804209151332</v>
      </c>
      <c r="AA80" s="45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</row>
    <row r="81" spans="1:47" x14ac:dyDescent="0.25">
      <c r="B81" s="88" t="s">
        <v>53</v>
      </c>
      <c r="C81" s="44">
        <v>40941485</v>
      </c>
      <c r="D81" s="49">
        <v>0</v>
      </c>
      <c r="E81" s="44">
        <v>-92918</v>
      </c>
      <c r="F81" s="44">
        <v>0</v>
      </c>
      <c r="G81" s="44">
        <v>0</v>
      </c>
      <c r="H81" s="44">
        <v>0</v>
      </c>
      <c r="I81" s="44">
        <v>0</v>
      </c>
      <c r="J81" s="44">
        <v>0</v>
      </c>
      <c r="K81" s="44">
        <v>0</v>
      </c>
      <c r="L81" s="44">
        <v>0</v>
      </c>
      <c r="M81" s="44">
        <v>0</v>
      </c>
      <c r="N81" s="44">
        <v>0</v>
      </c>
      <c r="O81" s="44">
        <v>0</v>
      </c>
      <c r="P81" s="44">
        <v>0</v>
      </c>
      <c r="Q81" s="30">
        <f t="shared" si="31"/>
        <v>40848567</v>
      </c>
      <c r="R81" s="21"/>
      <c r="S81" s="50">
        <v>1196599</v>
      </c>
      <c r="T81" s="44">
        <v>4788200</v>
      </c>
      <c r="U81" s="44">
        <v>7038249</v>
      </c>
      <c r="V81" s="44">
        <v>21293973</v>
      </c>
      <c r="W81" s="44">
        <v>0</v>
      </c>
      <c r="X81" s="44">
        <v>34317021</v>
      </c>
      <c r="Y81" s="25">
        <v>6531546</v>
      </c>
      <c r="Z81" s="29">
        <v>0.84010342394630388</v>
      </c>
      <c r="AA81" s="45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</row>
    <row r="82" spans="1:47" x14ac:dyDescent="0.25">
      <c r="B82" s="88" t="s">
        <v>54</v>
      </c>
      <c r="C82" s="44">
        <v>4794332</v>
      </c>
      <c r="D82" s="49">
        <v>0</v>
      </c>
      <c r="E82" s="44">
        <v>-28740.959999999999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30">
        <f t="shared" si="31"/>
        <v>4765591.04</v>
      </c>
      <c r="R82" s="21"/>
      <c r="S82" s="50">
        <v>0</v>
      </c>
      <c r="T82" s="44">
        <v>1892082</v>
      </c>
      <c r="U82" s="44">
        <v>0</v>
      </c>
      <c r="V82" s="44">
        <v>0</v>
      </c>
      <c r="W82" s="44">
        <v>0</v>
      </c>
      <c r="X82" s="44">
        <v>1892082</v>
      </c>
      <c r="Y82" s="25">
        <v>2873509.04</v>
      </c>
      <c r="Z82" s="29">
        <v>0.39702987187083516</v>
      </c>
      <c r="AA82" s="45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</row>
    <row r="83" spans="1:47" x14ac:dyDescent="0.25">
      <c r="B83" s="88" t="s">
        <v>55</v>
      </c>
      <c r="C83" s="44">
        <v>0</v>
      </c>
      <c r="D83" s="49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30">
        <f t="shared" si="31"/>
        <v>0</v>
      </c>
      <c r="R83" s="21"/>
      <c r="S83" s="50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25">
        <v>0</v>
      </c>
      <c r="Z83" s="29">
        <v>0</v>
      </c>
      <c r="AA83" s="45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</row>
    <row r="84" spans="1:47" x14ac:dyDescent="0.25">
      <c r="B84" s="88" t="s">
        <v>56</v>
      </c>
      <c r="C84" s="44">
        <v>689719041</v>
      </c>
      <c r="D84" s="49">
        <v>0</v>
      </c>
      <c r="E84" s="44">
        <v>-346696.00000000559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30">
        <f t="shared" si="31"/>
        <v>689372345</v>
      </c>
      <c r="R84" s="21"/>
      <c r="S84" s="50">
        <v>118500426</v>
      </c>
      <c r="T84" s="44">
        <v>173864652</v>
      </c>
      <c r="U84" s="44">
        <v>148694717</v>
      </c>
      <c r="V84" s="44">
        <v>147510440</v>
      </c>
      <c r="W84" s="44">
        <v>0</v>
      </c>
      <c r="X84" s="44">
        <v>588570235</v>
      </c>
      <c r="Y84" s="25">
        <v>100802110</v>
      </c>
      <c r="Z84" s="29">
        <v>0.85377697447378742</v>
      </c>
      <c r="AA84" s="45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</row>
    <row r="85" spans="1:47" x14ac:dyDescent="0.25">
      <c r="B85" s="88" t="s">
        <v>57</v>
      </c>
      <c r="C85" s="44">
        <v>83079036</v>
      </c>
      <c r="D85" s="49">
        <v>0</v>
      </c>
      <c r="E85" s="44">
        <v>0</v>
      </c>
      <c r="F85" s="44">
        <v>0</v>
      </c>
      <c r="G85" s="44">
        <v>-14000000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0</v>
      </c>
      <c r="P85" s="44">
        <v>0</v>
      </c>
      <c r="Q85" s="30">
        <f t="shared" si="31"/>
        <v>69079036</v>
      </c>
      <c r="R85" s="21"/>
      <c r="S85" s="50">
        <v>11018399</v>
      </c>
      <c r="T85" s="44">
        <v>10938418</v>
      </c>
      <c r="U85" s="44">
        <v>12801393</v>
      </c>
      <c r="V85" s="44">
        <v>16952980</v>
      </c>
      <c r="W85" s="44">
        <v>0</v>
      </c>
      <c r="X85" s="44">
        <v>51711190</v>
      </c>
      <c r="Y85" s="25">
        <v>17367846</v>
      </c>
      <c r="Z85" s="29">
        <v>0.74858007572659235</v>
      </c>
      <c r="AA85" s="45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</row>
    <row r="86" spans="1:47" x14ac:dyDescent="0.25">
      <c r="B86" s="88" t="s">
        <v>66</v>
      </c>
      <c r="C86" s="44">
        <v>10800000</v>
      </c>
      <c r="D86" s="49">
        <v>0</v>
      </c>
      <c r="E86" s="44">
        <v>0</v>
      </c>
      <c r="F86" s="44">
        <v>0</v>
      </c>
      <c r="G86" s="44">
        <v>14000000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44">
        <v>0</v>
      </c>
      <c r="O86" s="44">
        <v>0</v>
      </c>
      <c r="P86" s="44">
        <v>0</v>
      </c>
      <c r="Q86" s="30">
        <f t="shared" si="31"/>
        <v>24800000</v>
      </c>
      <c r="R86" s="21"/>
      <c r="S86" s="50">
        <v>1030109</v>
      </c>
      <c r="T86" s="44">
        <v>997809</v>
      </c>
      <c r="U86" s="44">
        <v>1073421</v>
      </c>
      <c r="V86" s="44">
        <v>1047058</v>
      </c>
      <c r="W86" s="44">
        <v>0</v>
      </c>
      <c r="X86" s="44">
        <v>4148397</v>
      </c>
      <c r="Y86" s="25">
        <v>20651603</v>
      </c>
      <c r="Z86" s="29">
        <v>0.16727407258064517</v>
      </c>
      <c r="AA86" s="45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</row>
    <row r="87" spans="1:47" x14ac:dyDescent="0.25">
      <c r="B87" s="88" t="s">
        <v>58</v>
      </c>
      <c r="C87" s="41">
        <v>6000000</v>
      </c>
      <c r="D87" s="46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27">
        <f t="shared" si="31"/>
        <v>6000000</v>
      </c>
      <c r="R87" s="21"/>
      <c r="S87" s="48">
        <v>1500000</v>
      </c>
      <c r="T87" s="41">
        <v>1500000</v>
      </c>
      <c r="U87" s="41">
        <v>1500000</v>
      </c>
      <c r="V87" s="41">
        <v>500000</v>
      </c>
      <c r="W87" s="41">
        <v>0</v>
      </c>
      <c r="X87" s="41">
        <v>5000000</v>
      </c>
      <c r="Y87" s="25">
        <v>1000000</v>
      </c>
      <c r="Z87" s="42">
        <v>0.83333333333333337</v>
      </c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</row>
    <row r="88" spans="1:47" x14ac:dyDescent="0.25">
      <c r="B88" s="88" t="s">
        <v>67</v>
      </c>
      <c r="C88" s="41">
        <v>0</v>
      </c>
      <c r="D88" s="46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27">
        <f t="shared" si="31"/>
        <v>0</v>
      </c>
      <c r="R88" s="21"/>
      <c r="S88" s="48">
        <v>0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25">
        <v>0</v>
      </c>
      <c r="Z88" s="42">
        <v>0</v>
      </c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</row>
    <row r="89" spans="1:47" x14ac:dyDescent="0.25">
      <c r="B89" s="88" t="s">
        <v>68</v>
      </c>
      <c r="C89" s="41">
        <v>0</v>
      </c>
      <c r="D89" s="46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27">
        <f>+SUM(C89:M89)</f>
        <v>0</v>
      </c>
      <c r="R89" s="21"/>
      <c r="S89" s="48">
        <v>0</v>
      </c>
      <c r="T89" s="41">
        <v>0</v>
      </c>
      <c r="U89" s="41">
        <v>0</v>
      </c>
      <c r="V89" s="41">
        <v>0</v>
      </c>
      <c r="W89" s="41">
        <v>0</v>
      </c>
      <c r="X89" s="41">
        <v>0</v>
      </c>
      <c r="Y89" s="25">
        <v>0</v>
      </c>
      <c r="Z89" s="42">
        <v>0</v>
      </c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</row>
    <row r="90" spans="1:47" x14ac:dyDescent="0.25">
      <c r="B90" s="33" t="s">
        <v>69</v>
      </c>
      <c r="C90" s="34">
        <f>+C91+C105</f>
        <v>5684777375</v>
      </c>
      <c r="D90" s="35">
        <f t="shared" ref="D90:F90" si="32">+D91+D105</f>
        <v>0</v>
      </c>
      <c r="E90" s="34">
        <f t="shared" si="32"/>
        <v>-11883288</v>
      </c>
      <c r="F90" s="34">
        <f t="shared" si="32"/>
        <v>0</v>
      </c>
      <c r="G90" s="34">
        <f>+G91+G105</f>
        <v>0</v>
      </c>
      <c r="H90" s="34">
        <f>+H91+H105</f>
        <v>0</v>
      </c>
      <c r="I90" s="34">
        <f>+I91+I105</f>
        <v>0</v>
      </c>
      <c r="J90" s="34">
        <f t="shared" ref="J90:P90" si="33">+J91+J105</f>
        <v>1468847011</v>
      </c>
      <c r="K90" s="34">
        <f t="shared" si="33"/>
        <v>0</v>
      </c>
      <c r="L90" s="34">
        <f t="shared" si="33"/>
        <v>0</v>
      </c>
      <c r="M90" s="34">
        <f t="shared" si="33"/>
        <v>0</v>
      </c>
      <c r="N90" s="34">
        <f t="shared" si="33"/>
        <v>0</v>
      </c>
      <c r="O90" s="34">
        <f t="shared" si="33"/>
        <v>0</v>
      </c>
      <c r="P90" s="34">
        <f t="shared" si="33"/>
        <v>0</v>
      </c>
      <c r="Q90" s="36">
        <f>+Q91+Q105</f>
        <v>7141741098</v>
      </c>
      <c r="R90" s="21"/>
      <c r="S90" s="37">
        <f t="shared" ref="S90:Y90" si="34">+S91+S105</f>
        <v>170259881</v>
      </c>
      <c r="T90" s="34">
        <f t="shared" si="34"/>
        <v>514888949</v>
      </c>
      <c r="U90" s="34">
        <f t="shared" si="34"/>
        <v>1664581751</v>
      </c>
      <c r="V90" s="34">
        <f t="shared" si="34"/>
        <v>3612223948</v>
      </c>
      <c r="W90" s="34">
        <f t="shared" si="34"/>
        <v>0</v>
      </c>
      <c r="X90" s="34">
        <f t="shared" si="34"/>
        <v>5961954529</v>
      </c>
      <c r="Y90" s="34">
        <f t="shared" si="34"/>
        <v>1179786569</v>
      </c>
      <c r="Z90" s="38">
        <f t="shared" si="22"/>
        <v>0.83480406909032423</v>
      </c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</row>
    <row r="91" spans="1:47" x14ac:dyDescent="0.25">
      <c r="B91" s="33" t="s">
        <v>70</v>
      </c>
      <c r="C91" s="34">
        <f>+C92+C97+C102</f>
        <v>2911167520</v>
      </c>
      <c r="D91" s="35">
        <f t="shared" ref="D91:F91" si="35">+D92+D97+D102</f>
        <v>0</v>
      </c>
      <c r="E91" s="34">
        <f t="shared" si="35"/>
        <v>-780634</v>
      </c>
      <c r="F91" s="34">
        <f t="shared" si="35"/>
        <v>0</v>
      </c>
      <c r="G91" s="34">
        <f>+G92+G97+G102</f>
        <v>0</v>
      </c>
      <c r="H91" s="34">
        <f>+H92+H97+H102</f>
        <v>0</v>
      </c>
      <c r="I91" s="34">
        <f>+I92+I97+I102</f>
        <v>0</v>
      </c>
      <c r="J91" s="34">
        <f t="shared" ref="J91:P91" si="36">+J92+J97+J102</f>
        <v>0</v>
      </c>
      <c r="K91" s="34">
        <f t="shared" si="36"/>
        <v>0</v>
      </c>
      <c r="L91" s="34">
        <f t="shared" si="36"/>
        <v>0</v>
      </c>
      <c r="M91" s="34">
        <f t="shared" si="36"/>
        <v>0</v>
      </c>
      <c r="N91" s="34">
        <f t="shared" si="36"/>
        <v>0</v>
      </c>
      <c r="O91" s="34">
        <f t="shared" si="36"/>
        <v>0</v>
      </c>
      <c r="P91" s="34">
        <f t="shared" si="36"/>
        <v>0</v>
      </c>
      <c r="Q91" s="36">
        <f>+Q92+Q97+Q102</f>
        <v>2910386886</v>
      </c>
      <c r="R91" s="21"/>
      <c r="S91" s="37">
        <f t="shared" ref="S91:Y91" si="37">+S92+S97+S102</f>
        <v>141882167</v>
      </c>
      <c r="T91" s="34">
        <f t="shared" si="37"/>
        <v>137145013</v>
      </c>
      <c r="U91" s="34">
        <f t="shared" si="37"/>
        <v>1008000355</v>
      </c>
      <c r="V91" s="34">
        <f t="shared" si="37"/>
        <v>1554813600</v>
      </c>
      <c r="W91" s="34">
        <f t="shared" si="37"/>
        <v>0</v>
      </c>
      <c r="X91" s="34">
        <f t="shared" si="37"/>
        <v>2841841135</v>
      </c>
      <c r="Y91" s="34">
        <f t="shared" si="37"/>
        <v>68545751</v>
      </c>
      <c r="Z91" s="38">
        <f t="shared" si="22"/>
        <v>0.97644789037164459</v>
      </c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</row>
    <row r="92" spans="1:47" s="58" customFormat="1" ht="47.25" x14ac:dyDescent="0.25">
      <c r="A92" s="51"/>
      <c r="B92" s="92" t="s">
        <v>109</v>
      </c>
      <c r="C92" s="52">
        <f>SUM(C93:C96)</f>
        <v>384730000</v>
      </c>
      <c r="D92" s="53">
        <f t="shared" ref="D92:Q92" si="38">SUM(D93:D96)</f>
        <v>0</v>
      </c>
      <c r="E92" s="52">
        <f t="shared" si="38"/>
        <v>-88000</v>
      </c>
      <c r="F92" s="52">
        <f t="shared" si="38"/>
        <v>0</v>
      </c>
      <c r="G92" s="52">
        <f t="shared" si="38"/>
        <v>0</v>
      </c>
      <c r="H92" s="52">
        <f t="shared" si="38"/>
        <v>0</v>
      </c>
      <c r="I92" s="52">
        <f t="shared" si="38"/>
        <v>0</v>
      </c>
      <c r="J92" s="52">
        <f t="shared" si="38"/>
        <v>0</v>
      </c>
      <c r="K92" s="52">
        <f t="shared" si="38"/>
        <v>0</v>
      </c>
      <c r="L92" s="52">
        <f t="shared" si="38"/>
        <v>0</v>
      </c>
      <c r="M92" s="52">
        <f t="shared" si="38"/>
        <v>0</v>
      </c>
      <c r="N92" s="52">
        <f t="shared" si="38"/>
        <v>0</v>
      </c>
      <c r="O92" s="52">
        <f t="shared" si="38"/>
        <v>0</v>
      </c>
      <c r="P92" s="52">
        <f t="shared" si="38"/>
        <v>0</v>
      </c>
      <c r="Q92" s="54">
        <f t="shared" si="38"/>
        <v>384642000</v>
      </c>
      <c r="R92" s="55"/>
      <c r="S92" s="56">
        <f t="shared" ref="S92:Y92" si="39">SUM(S93:S96)</f>
        <v>137164300</v>
      </c>
      <c r="T92" s="52">
        <f t="shared" si="39"/>
        <v>84243000</v>
      </c>
      <c r="U92" s="52">
        <f t="shared" si="39"/>
        <v>125495250</v>
      </c>
      <c r="V92" s="52">
        <f t="shared" si="39"/>
        <v>12500000</v>
      </c>
      <c r="W92" s="52">
        <f t="shared" si="39"/>
        <v>0</v>
      </c>
      <c r="X92" s="52">
        <f t="shared" si="39"/>
        <v>359402550</v>
      </c>
      <c r="Y92" s="52">
        <f t="shared" si="39"/>
        <v>25239450</v>
      </c>
      <c r="Z92" s="57">
        <f t="shared" si="22"/>
        <v>0.93438197076762286</v>
      </c>
      <c r="AA92" s="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</row>
    <row r="93" spans="1:47" x14ac:dyDescent="0.25">
      <c r="A93" s="96"/>
      <c r="B93" s="87" t="s">
        <v>110</v>
      </c>
      <c r="C93" s="41">
        <v>84000000</v>
      </c>
      <c r="D93" s="46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27">
        <f t="shared" ref="Q93:Q96" si="40">+SUM(C93:M93)</f>
        <v>84000000</v>
      </c>
      <c r="R93" s="21"/>
      <c r="S93" s="48">
        <v>59068800</v>
      </c>
      <c r="T93" s="41">
        <v>0</v>
      </c>
      <c r="U93" s="41">
        <v>5183250</v>
      </c>
      <c r="V93" s="41">
        <v>0</v>
      </c>
      <c r="W93" s="59">
        <v>0</v>
      </c>
      <c r="X93" s="59">
        <v>64252050</v>
      </c>
      <c r="Y93" s="25">
        <v>19747950</v>
      </c>
      <c r="Z93" s="32">
        <v>0.76490535714285712</v>
      </c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</row>
    <row r="94" spans="1:47" x14ac:dyDescent="0.25">
      <c r="A94" s="96"/>
      <c r="B94" s="87" t="s">
        <v>111</v>
      </c>
      <c r="C94" s="41">
        <v>239070000</v>
      </c>
      <c r="D94" s="46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27">
        <f t="shared" si="40"/>
        <v>239070000</v>
      </c>
      <c r="R94" s="21"/>
      <c r="S94" s="48">
        <v>71095500</v>
      </c>
      <c r="T94" s="41">
        <v>71743000</v>
      </c>
      <c r="U94" s="41">
        <v>95312000</v>
      </c>
      <c r="V94" s="41">
        <v>0</v>
      </c>
      <c r="W94" s="59">
        <v>0</v>
      </c>
      <c r="X94" s="59">
        <v>238150500</v>
      </c>
      <c r="Y94" s="25">
        <v>919500</v>
      </c>
      <c r="Z94" s="42">
        <v>0.99615384615384617</v>
      </c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</row>
    <row r="95" spans="1:47" x14ac:dyDescent="0.25">
      <c r="A95" s="96"/>
      <c r="B95" s="87" t="s">
        <v>112</v>
      </c>
      <c r="C95" s="41">
        <v>11660000</v>
      </c>
      <c r="D95" s="46">
        <v>0</v>
      </c>
      <c r="E95" s="41">
        <v>-88000</v>
      </c>
      <c r="F95" s="41">
        <v>0</v>
      </c>
      <c r="G95" s="41">
        <v>0</v>
      </c>
      <c r="H95" s="41">
        <v>0</v>
      </c>
      <c r="I95" s="41">
        <v>0</v>
      </c>
      <c r="J95" s="41">
        <v>0</v>
      </c>
      <c r="K95" s="41">
        <v>0</v>
      </c>
      <c r="L95" s="41">
        <v>0</v>
      </c>
      <c r="M95" s="41">
        <v>0</v>
      </c>
      <c r="N95" s="41">
        <v>0</v>
      </c>
      <c r="O95" s="41">
        <v>0</v>
      </c>
      <c r="P95" s="41">
        <v>0</v>
      </c>
      <c r="Q95" s="27">
        <f t="shared" si="40"/>
        <v>11572000</v>
      </c>
      <c r="R95" s="21"/>
      <c r="S95" s="48">
        <v>7000000</v>
      </c>
      <c r="T95" s="41">
        <v>0</v>
      </c>
      <c r="U95" s="41">
        <v>0</v>
      </c>
      <c r="V95" s="41">
        <v>0</v>
      </c>
      <c r="W95" s="59">
        <v>0</v>
      </c>
      <c r="X95" s="59">
        <v>7000000</v>
      </c>
      <c r="Y95" s="25">
        <v>4572000</v>
      </c>
      <c r="Z95" s="42">
        <v>0.6049083995852057</v>
      </c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</row>
    <row r="96" spans="1:47" x14ac:dyDescent="0.25">
      <c r="A96" s="96"/>
      <c r="B96" s="87" t="s">
        <v>113</v>
      </c>
      <c r="C96" s="41">
        <v>50000000</v>
      </c>
      <c r="D96" s="46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27">
        <f t="shared" si="40"/>
        <v>50000000</v>
      </c>
      <c r="R96" s="21"/>
      <c r="S96" s="48">
        <v>0</v>
      </c>
      <c r="T96" s="41">
        <v>12500000</v>
      </c>
      <c r="U96" s="41">
        <v>25000000</v>
      </c>
      <c r="V96" s="41">
        <v>12500000</v>
      </c>
      <c r="W96" s="59">
        <v>0</v>
      </c>
      <c r="X96" s="59">
        <v>50000000</v>
      </c>
      <c r="Y96" s="25">
        <v>0</v>
      </c>
      <c r="Z96" s="32">
        <v>1</v>
      </c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</row>
    <row r="97" spans="1:47" s="58" customFormat="1" ht="63.75" customHeight="1" x14ac:dyDescent="0.25">
      <c r="A97" s="51"/>
      <c r="B97" s="92" t="s">
        <v>114</v>
      </c>
      <c r="C97" s="52">
        <f>SUM(C98:C101)</f>
        <v>106437520</v>
      </c>
      <c r="D97" s="53">
        <f t="shared" ref="D97:F97" si="41">SUM(D98:D101)</f>
        <v>0</v>
      </c>
      <c r="E97" s="52">
        <f t="shared" si="41"/>
        <v>-692634</v>
      </c>
      <c r="F97" s="52">
        <f t="shared" si="41"/>
        <v>0</v>
      </c>
      <c r="G97" s="52">
        <f>SUM(G98:G101)</f>
        <v>0</v>
      </c>
      <c r="H97" s="52">
        <f>SUM(H98:H101)</f>
        <v>0</v>
      </c>
      <c r="I97" s="52">
        <f>SUM(I98:I101)</f>
        <v>0</v>
      </c>
      <c r="J97" s="52">
        <f t="shared" ref="J97:P97" si="42">SUM(J98:J101)</f>
        <v>0</v>
      </c>
      <c r="K97" s="52">
        <f t="shared" si="42"/>
        <v>0</v>
      </c>
      <c r="L97" s="52">
        <f t="shared" si="42"/>
        <v>0</v>
      </c>
      <c r="M97" s="52">
        <f t="shared" si="42"/>
        <v>0</v>
      </c>
      <c r="N97" s="52">
        <f t="shared" si="42"/>
        <v>0</v>
      </c>
      <c r="O97" s="52">
        <f t="shared" si="42"/>
        <v>0</v>
      </c>
      <c r="P97" s="52">
        <f t="shared" si="42"/>
        <v>0</v>
      </c>
      <c r="Q97" s="54">
        <f>SUM(Q98:Q101)</f>
        <v>105744886</v>
      </c>
      <c r="R97" s="55"/>
      <c r="S97" s="56">
        <f t="shared" ref="S97:Y97" si="43">SUM(S98:S101)</f>
        <v>2715867</v>
      </c>
      <c r="T97" s="52">
        <f t="shared" si="43"/>
        <v>52902013</v>
      </c>
      <c r="U97" s="52">
        <f t="shared" si="43"/>
        <v>18505105</v>
      </c>
      <c r="V97" s="52">
        <f t="shared" si="43"/>
        <v>4311600</v>
      </c>
      <c r="W97" s="52">
        <f t="shared" si="43"/>
        <v>0</v>
      </c>
      <c r="X97" s="52">
        <f t="shared" si="43"/>
        <v>78434585</v>
      </c>
      <c r="Y97" s="52">
        <f t="shared" si="43"/>
        <v>27310301</v>
      </c>
      <c r="Z97" s="57">
        <f t="shared" si="22"/>
        <v>0.74173407307848438</v>
      </c>
      <c r="AA97" s="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</row>
    <row r="98" spans="1:47" x14ac:dyDescent="0.25">
      <c r="A98" s="96"/>
      <c r="B98" s="87" t="s">
        <v>115</v>
      </c>
      <c r="C98" s="41">
        <v>14000000</v>
      </c>
      <c r="D98" s="46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41">
        <v>0</v>
      </c>
      <c r="O98" s="41">
        <v>0</v>
      </c>
      <c r="P98" s="41">
        <v>0</v>
      </c>
      <c r="Q98" s="27">
        <f t="shared" ref="Q98:Q101" si="44">+SUM(C98:M98)</f>
        <v>14000000</v>
      </c>
      <c r="R98" s="21"/>
      <c r="S98" s="48">
        <v>0</v>
      </c>
      <c r="T98" s="41">
        <v>4976539</v>
      </c>
      <c r="U98" s="41">
        <v>1225105</v>
      </c>
      <c r="V98" s="41">
        <v>4212600</v>
      </c>
      <c r="W98" s="41">
        <v>0</v>
      </c>
      <c r="X98" s="41">
        <v>10414244</v>
      </c>
      <c r="Y98" s="25">
        <v>3585756</v>
      </c>
      <c r="Z98" s="42">
        <v>0.74387457142857139</v>
      </c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</row>
    <row r="99" spans="1:47" x14ac:dyDescent="0.25">
      <c r="A99" s="96"/>
      <c r="B99" s="87" t="s">
        <v>71</v>
      </c>
      <c r="C99" s="41">
        <v>69502080</v>
      </c>
      <c r="D99" s="46">
        <v>0</v>
      </c>
      <c r="E99" s="41">
        <v>-524544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  <c r="O99" s="41">
        <v>0</v>
      </c>
      <c r="P99" s="41">
        <v>0</v>
      </c>
      <c r="Q99" s="27">
        <f t="shared" si="44"/>
        <v>68977536</v>
      </c>
      <c r="R99" s="21"/>
      <c r="S99" s="48">
        <v>2068367</v>
      </c>
      <c r="T99" s="41">
        <v>47925474</v>
      </c>
      <c r="U99" s="41">
        <v>0</v>
      </c>
      <c r="V99" s="41">
        <v>99000</v>
      </c>
      <c r="W99" s="41">
        <v>0</v>
      </c>
      <c r="X99" s="41">
        <v>50092841</v>
      </c>
      <c r="Y99" s="25">
        <v>18884695</v>
      </c>
      <c r="Z99" s="42">
        <v>0.7262196347518125</v>
      </c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</row>
    <row r="100" spans="1:47" x14ac:dyDescent="0.25">
      <c r="A100" s="96"/>
      <c r="B100" s="87" t="s">
        <v>116</v>
      </c>
      <c r="C100" s="41">
        <v>22285440</v>
      </c>
      <c r="D100" s="46">
        <v>0</v>
      </c>
      <c r="E100" s="41">
        <v>-168090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27">
        <f t="shared" si="44"/>
        <v>22117350</v>
      </c>
      <c r="R100" s="21"/>
      <c r="S100" s="48">
        <v>0</v>
      </c>
      <c r="T100" s="41">
        <v>0</v>
      </c>
      <c r="U100" s="41">
        <v>17280000</v>
      </c>
      <c r="V100" s="41">
        <v>0</v>
      </c>
      <c r="W100" s="41">
        <v>0</v>
      </c>
      <c r="X100" s="41">
        <v>17280000</v>
      </c>
      <c r="Y100" s="25">
        <v>4837350</v>
      </c>
      <c r="Z100" s="42">
        <v>0.78128708909521261</v>
      </c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</row>
    <row r="101" spans="1:47" x14ac:dyDescent="0.25">
      <c r="A101" s="96"/>
      <c r="B101" s="87" t="s">
        <v>72</v>
      </c>
      <c r="C101" s="41">
        <v>650000</v>
      </c>
      <c r="D101" s="46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1">
        <v>0</v>
      </c>
      <c r="Q101" s="27">
        <f t="shared" si="44"/>
        <v>650000</v>
      </c>
      <c r="R101" s="21"/>
      <c r="S101" s="48">
        <v>647500</v>
      </c>
      <c r="T101" s="41">
        <v>0</v>
      </c>
      <c r="U101" s="41">
        <v>0</v>
      </c>
      <c r="V101" s="41">
        <v>0</v>
      </c>
      <c r="W101" s="41">
        <v>0</v>
      </c>
      <c r="X101" s="41">
        <v>647500</v>
      </c>
      <c r="Y101" s="25">
        <v>2500</v>
      </c>
      <c r="Z101" s="42">
        <v>0.99615384615384617</v>
      </c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</row>
    <row r="102" spans="1:47" s="58" customFormat="1" ht="47.25" x14ac:dyDescent="0.25">
      <c r="A102" s="51"/>
      <c r="B102" s="92" t="s">
        <v>117</v>
      </c>
      <c r="C102" s="52">
        <f>SUM(C103:C104)</f>
        <v>2420000000</v>
      </c>
      <c r="D102" s="53">
        <f t="shared" ref="D102:Q102" si="45">SUM(D103:D104)</f>
        <v>0</v>
      </c>
      <c r="E102" s="52">
        <f t="shared" si="45"/>
        <v>0</v>
      </c>
      <c r="F102" s="52">
        <f t="shared" si="45"/>
        <v>0</v>
      </c>
      <c r="G102" s="52">
        <f t="shared" si="45"/>
        <v>0</v>
      </c>
      <c r="H102" s="52">
        <f t="shared" si="45"/>
        <v>0</v>
      </c>
      <c r="I102" s="52">
        <f t="shared" si="45"/>
        <v>0</v>
      </c>
      <c r="J102" s="52">
        <f t="shared" si="45"/>
        <v>0</v>
      </c>
      <c r="K102" s="52">
        <f t="shared" si="45"/>
        <v>0</v>
      </c>
      <c r="L102" s="52">
        <f t="shared" si="45"/>
        <v>0</v>
      </c>
      <c r="M102" s="52">
        <f t="shared" si="45"/>
        <v>0</v>
      </c>
      <c r="N102" s="52">
        <f t="shared" si="45"/>
        <v>0</v>
      </c>
      <c r="O102" s="52">
        <f t="shared" si="45"/>
        <v>0</v>
      </c>
      <c r="P102" s="52">
        <f t="shared" si="45"/>
        <v>0</v>
      </c>
      <c r="Q102" s="54">
        <f t="shared" si="45"/>
        <v>2420000000</v>
      </c>
      <c r="R102" s="55"/>
      <c r="S102" s="56">
        <f t="shared" ref="S102:Y102" si="46">SUM(S103:S104)</f>
        <v>2002000</v>
      </c>
      <c r="T102" s="52">
        <f t="shared" si="46"/>
        <v>0</v>
      </c>
      <c r="U102" s="52">
        <f t="shared" si="46"/>
        <v>864000000</v>
      </c>
      <c r="V102" s="52">
        <f t="shared" si="46"/>
        <v>1538002000</v>
      </c>
      <c r="W102" s="52">
        <f t="shared" si="46"/>
        <v>0</v>
      </c>
      <c r="X102" s="52">
        <f t="shared" si="46"/>
        <v>2404004000</v>
      </c>
      <c r="Y102" s="52">
        <f t="shared" si="46"/>
        <v>15996000</v>
      </c>
      <c r="Z102" s="57">
        <f t="shared" si="22"/>
        <v>0.99339008264462814</v>
      </c>
      <c r="AA102" s="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</row>
    <row r="103" spans="1:47" x14ac:dyDescent="0.25">
      <c r="A103" s="96"/>
      <c r="B103" s="87" t="s">
        <v>118</v>
      </c>
      <c r="C103" s="44">
        <v>20000000</v>
      </c>
      <c r="D103" s="49">
        <v>0</v>
      </c>
      <c r="E103" s="44">
        <v>0</v>
      </c>
      <c r="F103" s="44">
        <v>0</v>
      </c>
      <c r="G103" s="44">
        <v>0</v>
      </c>
      <c r="H103" s="44">
        <v>0</v>
      </c>
      <c r="I103" s="44">
        <v>0</v>
      </c>
      <c r="J103" s="44">
        <v>0</v>
      </c>
      <c r="K103" s="44">
        <v>0</v>
      </c>
      <c r="L103" s="44">
        <v>0</v>
      </c>
      <c r="M103" s="44">
        <v>0</v>
      </c>
      <c r="N103" s="44">
        <v>0</v>
      </c>
      <c r="O103" s="44">
        <v>0</v>
      </c>
      <c r="P103" s="44">
        <v>0</v>
      </c>
      <c r="Q103" s="30">
        <f t="shared" ref="Q103:Q104" si="47">+SUM(C103:M103)</f>
        <v>20000000</v>
      </c>
      <c r="R103" s="21"/>
      <c r="S103" s="50">
        <v>2002000</v>
      </c>
      <c r="T103" s="44">
        <v>0</v>
      </c>
      <c r="U103" s="44">
        <v>0</v>
      </c>
      <c r="V103" s="44">
        <v>2002000</v>
      </c>
      <c r="W103" s="44">
        <v>0</v>
      </c>
      <c r="X103" s="44">
        <v>4004000</v>
      </c>
      <c r="Y103" s="25">
        <v>15996000</v>
      </c>
      <c r="Z103" s="29">
        <v>0.20019999999999999</v>
      </c>
      <c r="AA103" s="45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</row>
    <row r="104" spans="1:47" x14ac:dyDescent="0.25">
      <c r="A104" s="96"/>
      <c r="B104" s="87" t="s">
        <v>119</v>
      </c>
      <c r="C104" s="44">
        <v>2400000000</v>
      </c>
      <c r="D104" s="49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0</v>
      </c>
      <c r="M104" s="44">
        <v>0</v>
      </c>
      <c r="N104" s="44">
        <v>0</v>
      </c>
      <c r="O104" s="44">
        <v>0</v>
      </c>
      <c r="P104" s="44">
        <v>0</v>
      </c>
      <c r="Q104" s="30">
        <f t="shared" si="47"/>
        <v>2400000000</v>
      </c>
      <c r="R104" s="21"/>
      <c r="S104" s="50">
        <v>0</v>
      </c>
      <c r="T104" s="44">
        <v>0</v>
      </c>
      <c r="U104" s="44">
        <v>864000000</v>
      </c>
      <c r="V104" s="44">
        <v>1536000000</v>
      </c>
      <c r="W104" s="44">
        <v>0</v>
      </c>
      <c r="X104" s="44">
        <v>2400000000</v>
      </c>
      <c r="Y104" s="25">
        <v>0</v>
      </c>
      <c r="Z104" s="29">
        <v>1</v>
      </c>
      <c r="AA104" s="45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</row>
    <row r="105" spans="1:47" x14ac:dyDescent="0.25">
      <c r="B105" s="33" t="s">
        <v>185</v>
      </c>
      <c r="C105" s="34">
        <f>+C106+C112+C115</f>
        <v>2773609855</v>
      </c>
      <c r="D105" s="35">
        <f t="shared" ref="D105:F105" si="48">+D106+D112+D115</f>
        <v>0</v>
      </c>
      <c r="E105" s="34">
        <f t="shared" si="48"/>
        <v>-11102654</v>
      </c>
      <c r="F105" s="34">
        <f t="shared" si="48"/>
        <v>0</v>
      </c>
      <c r="G105" s="34">
        <f>+G106+G112+G115</f>
        <v>0</v>
      </c>
      <c r="H105" s="34">
        <f>+H106+H112+H115</f>
        <v>0</v>
      </c>
      <c r="I105" s="34">
        <f>+I106+I112+I115</f>
        <v>0</v>
      </c>
      <c r="J105" s="34">
        <f t="shared" ref="J105:P105" si="49">+J106+J112+J115</f>
        <v>1468847011</v>
      </c>
      <c r="K105" s="34">
        <f t="shared" si="49"/>
        <v>0</v>
      </c>
      <c r="L105" s="34">
        <f t="shared" si="49"/>
        <v>0</v>
      </c>
      <c r="M105" s="34">
        <f t="shared" si="49"/>
        <v>0</v>
      </c>
      <c r="N105" s="34">
        <f t="shared" si="49"/>
        <v>0</v>
      </c>
      <c r="O105" s="34">
        <f t="shared" si="49"/>
        <v>0</v>
      </c>
      <c r="P105" s="34">
        <f t="shared" si="49"/>
        <v>0</v>
      </c>
      <c r="Q105" s="36">
        <f>+Q106+Q112+Q115</f>
        <v>4231354212</v>
      </c>
      <c r="R105" s="21"/>
      <c r="S105" s="37">
        <f t="shared" ref="S105:Y105" si="50">+S106+S112+S115</f>
        <v>28377714</v>
      </c>
      <c r="T105" s="34">
        <f t="shared" si="50"/>
        <v>377743936</v>
      </c>
      <c r="U105" s="34">
        <f t="shared" si="50"/>
        <v>656581396</v>
      </c>
      <c r="V105" s="34">
        <f t="shared" si="50"/>
        <v>2057410348</v>
      </c>
      <c r="W105" s="34">
        <f t="shared" si="50"/>
        <v>0</v>
      </c>
      <c r="X105" s="34">
        <f t="shared" si="50"/>
        <v>3120113394</v>
      </c>
      <c r="Y105" s="34">
        <f t="shared" si="50"/>
        <v>1111240818</v>
      </c>
      <c r="Z105" s="38">
        <f t="shared" ref="Z105:Z118" si="51">+IFERROR((X105/Q105),0)</f>
        <v>0.73737939148451515</v>
      </c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</row>
    <row r="106" spans="1:47" s="58" customFormat="1" ht="47.25" x14ac:dyDescent="0.25">
      <c r="A106" s="51"/>
      <c r="B106" s="92" t="s">
        <v>120</v>
      </c>
      <c r="C106" s="52">
        <f>SUM(C107:C111)</f>
        <v>2362961733</v>
      </c>
      <c r="D106" s="53">
        <f t="shared" ref="D106:Q106" si="52">SUM(D107:D111)</f>
        <v>0</v>
      </c>
      <c r="E106" s="52">
        <f t="shared" si="52"/>
        <v>-11102654</v>
      </c>
      <c r="F106" s="52">
        <f t="shared" si="52"/>
        <v>0</v>
      </c>
      <c r="G106" s="52">
        <f t="shared" si="52"/>
        <v>0</v>
      </c>
      <c r="H106" s="52">
        <f t="shared" si="52"/>
        <v>0</v>
      </c>
      <c r="I106" s="52">
        <f t="shared" si="52"/>
        <v>0</v>
      </c>
      <c r="J106" s="52">
        <f t="shared" si="52"/>
        <v>1468847011</v>
      </c>
      <c r="K106" s="52">
        <f t="shared" si="52"/>
        <v>0</v>
      </c>
      <c r="L106" s="52">
        <f t="shared" si="52"/>
        <v>0</v>
      </c>
      <c r="M106" s="52">
        <f t="shared" si="52"/>
        <v>0</v>
      </c>
      <c r="N106" s="52">
        <f t="shared" si="52"/>
        <v>0</v>
      </c>
      <c r="O106" s="52">
        <f t="shared" si="52"/>
        <v>0</v>
      </c>
      <c r="P106" s="52">
        <f t="shared" si="52"/>
        <v>0</v>
      </c>
      <c r="Q106" s="54">
        <f t="shared" si="52"/>
        <v>3820706090</v>
      </c>
      <c r="R106" s="55"/>
      <c r="S106" s="56">
        <f t="shared" ref="S106:Y106" si="53">SUM(S107:S111)</f>
        <v>5511962</v>
      </c>
      <c r="T106" s="52">
        <f t="shared" si="53"/>
        <v>290385663</v>
      </c>
      <c r="U106" s="52">
        <f t="shared" si="53"/>
        <v>536129140</v>
      </c>
      <c r="V106" s="52">
        <f t="shared" si="53"/>
        <v>1879102986</v>
      </c>
      <c r="W106" s="52">
        <f t="shared" si="53"/>
        <v>0</v>
      </c>
      <c r="X106" s="52">
        <f t="shared" si="53"/>
        <v>2711129751</v>
      </c>
      <c r="Y106" s="52">
        <f t="shared" si="53"/>
        <v>1109576339</v>
      </c>
      <c r="Z106" s="57">
        <f t="shared" si="51"/>
        <v>0.70958866951213195</v>
      </c>
      <c r="AA106" s="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</row>
    <row r="107" spans="1:47" ht="16.5" customHeight="1" x14ac:dyDescent="0.25">
      <c r="A107" s="96"/>
      <c r="B107" s="87" t="s">
        <v>75</v>
      </c>
      <c r="C107" s="44">
        <v>850662548</v>
      </c>
      <c r="D107" s="49">
        <v>0</v>
      </c>
      <c r="E107" s="44">
        <v>-1891793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44">
        <v>0</v>
      </c>
      <c r="O107" s="44">
        <v>0</v>
      </c>
      <c r="P107" s="44">
        <v>0</v>
      </c>
      <c r="Q107" s="30">
        <f t="shared" ref="Q107:Q111" si="54">+SUM(C107:M107)</f>
        <v>848770755</v>
      </c>
      <c r="R107" s="21"/>
      <c r="S107" s="50">
        <v>0</v>
      </c>
      <c r="T107" s="44">
        <v>0</v>
      </c>
      <c r="U107" s="44">
        <v>286750588</v>
      </c>
      <c r="V107" s="44">
        <v>562020167</v>
      </c>
      <c r="W107" s="44">
        <v>0</v>
      </c>
      <c r="X107" s="44">
        <v>848770755</v>
      </c>
      <c r="Y107" s="25">
        <v>0</v>
      </c>
      <c r="Z107" s="29">
        <v>1</v>
      </c>
      <c r="AA107" s="45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</row>
    <row r="108" spans="1:47" x14ac:dyDescent="0.25">
      <c r="A108" s="96"/>
      <c r="B108" s="87" t="s">
        <v>76</v>
      </c>
      <c r="C108" s="44">
        <v>400000000</v>
      </c>
      <c r="D108" s="49">
        <v>0</v>
      </c>
      <c r="E108" s="44">
        <v>-3018868</v>
      </c>
      <c r="F108" s="44">
        <v>0</v>
      </c>
      <c r="G108" s="44">
        <v>0</v>
      </c>
      <c r="H108" s="44">
        <v>0</v>
      </c>
      <c r="I108" s="44">
        <v>0</v>
      </c>
      <c r="J108" s="44">
        <v>208847011</v>
      </c>
      <c r="K108" s="44">
        <v>0</v>
      </c>
      <c r="L108" s="44">
        <v>0</v>
      </c>
      <c r="M108" s="44">
        <v>0</v>
      </c>
      <c r="N108" s="44">
        <v>0</v>
      </c>
      <c r="O108" s="44">
        <v>0</v>
      </c>
      <c r="P108" s="44">
        <v>0</v>
      </c>
      <c r="Q108" s="30">
        <f t="shared" si="54"/>
        <v>605828143</v>
      </c>
      <c r="R108" s="21"/>
      <c r="S108" s="50">
        <v>5511962</v>
      </c>
      <c r="T108" s="44">
        <v>139667386</v>
      </c>
      <c r="U108" s="44">
        <v>92491021</v>
      </c>
      <c r="V108" s="44">
        <v>365222373</v>
      </c>
      <c r="W108" s="44">
        <v>0</v>
      </c>
      <c r="X108" s="44">
        <v>602892742</v>
      </c>
      <c r="Y108" s="25">
        <v>2935401</v>
      </c>
      <c r="Z108" s="29">
        <v>0.9951547298785689</v>
      </c>
      <c r="AA108" s="45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</row>
    <row r="109" spans="1:47" x14ac:dyDescent="0.25">
      <c r="A109" s="96"/>
      <c r="B109" s="87" t="s">
        <v>121</v>
      </c>
      <c r="C109" s="44">
        <v>1042987021</v>
      </c>
      <c r="D109" s="49">
        <v>0</v>
      </c>
      <c r="E109" s="44">
        <v>-5668882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4">
        <v>0</v>
      </c>
      <c r="Q109" s="30">
        <f t="shared" si="54"/>
        <v>1037318139</v>
      </c>
      <c r="R109" s="21"/>
      <c r="S109" s="50">
        <v>0</v>
      </c>
      <c r="T109" s="44">
        <v>150718277</v>
      </c>
      <c r="U109" s="44">
        <v>156887531</v>
      </c>
      <c r="V109" s="44">
        <v>586860446</v>
      </c>
      <c r="W109" s="44">
        <v>0</v>
      </c>
      <c r="X109" s="44">
        <v>894466254</v>
      </c>
      <c r="Y109" s="25">
        <v>142851885</v>
      </c>
      <c r="Z109" s="29">
        <v>0.86228729680008032</v>
      </c>
      <c r="AA109" s="45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</row>
    <row r="110" spans="1:47" x14ac:dyDescent="0.25">
      <c r="A110" s="96"/>
      <c r="B110" s="87" t="s">
        <v>122</v>
      </c>
      <c r="C110" s="44">
        <v>69312164</v>
      </c>
      <c r="D110" s="49">
        <v>0</v>
      </c>
      <c r="E110" s="44">
        <v>-523111</v>
      </c>
      <c r="F110" s="44">
        <v>0</v>
      </c>
      <c r="G110" s="44">
        <v>0</v>
      </c>
      <c r="H110" s="44">
        <v>0</v>
      </c>
      <c r="I110" s="44">
        <v>0</v>
      </c>
      <c r="J110" s="44">
        <v>0</v>
      </c>
      <c r="K110" s="44">
        <v>0</v>
      </c>
      <c r="L110" s="44">
        <v>0</v>
      </c>
      <c r="M110" s="44">
        <v>0</v>
      </c>
      <c r="N110" s="44">
        <v>0</v>
      </c>
      <c r="O110" s="44">
        <v>0</v>
      </c>
      <c r="P110" s="44">
        <v>0</v>
      </c>
      <c r="Q110" s="30">
        <f t="shared" si="54"/>
        <v>68789053</v>
      </c>
      <c r="R110" s="21"/>
      <c r="S110" s="50">
        <v>0</v>
      </c>
      <c r="T110" s="44">
        <v>0</v>
      </c>
      <c r="U110" s="44">
        <v>0</v>
      </c>
      <c r="V110" s="44">
        <v>0</v>
      </c>
      <c r="W110" s="44">
        <v>0</v>
      </c>
      <c r="X110" s="44">
        <v>0</v>
      </c>
      <c r="Y110" s="25">
        <v>68789053</v>
      </c>
      <c r="Z110" s="29">
        <v>0</v>
      </c>
      <c r="AA110" s="45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</row>
    <row r="111" spans="1:47" x14ac:dyDescent="0.25">
      <c r="A111" s="96"/>
      <c r="B111" s="87" t="s">
        <v>123</v>
      </c>
      <c r="C111" s="44">
        <v>0</v>
      </c>
      <c r="D111" s="49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1260000000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4">
        <v>0</v>
      </c>
      <c r="Q111" s="30">
        <f t="shared" si="54"/>
        <v>1260000000</v>
      </c>
      <c r="R111" s="21"/>
      <c r="S111" s="50">
        <v>0</v>
      </c>
      <c r="T111" s="44">
        <v>0</v>
      </c>
      <c r="U111" s="44">
        <v>0</v>
      </c>
      <c r="V111" s="44">
        <v>365000000</v>
      </c>
      <c r="W111" s="44">
        <v>0</v>
      </c>
      <c r="X111" s="44">
        <v>365000000</v>
      </c>
      <c r="Y111" s="25">
        <v>895000000</v>
      </c>
      <c r="Z111" s="29">
        <v>0.28968253968253971</v>
      </c>
      <c r="AA111" s="45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</row>
    <row r="112" spans="1:47" s="58" customFormat="1" ht="47.25" x14ac:dyDescent="0.25">
      <c r="A112" s="51"/>
      <c r="B112" s="92" t="s">
        <v>124</v>
      </c>
      <c r="C112" s="52">
        <f>SUM(C113:C114)</f>
        <v>390848122</v>
      </c>
      <c r="D112" s="53">
        <f t="shared" ref="D112:F112" si="55">SUM(D113:D114)</f>
        <v>0</v>
      </c>
      <c r="E112" s="52">
        <f t="shared" si="55"/>
        <v>0</v>
      </c>
      <c r="F112" s="52">
        <f t="shared" si="55"/>
        <v>0</v>
      </c>
      <c r="G112" s="52">
        <f>SUM(G113:G114)</f>
        <v>0</v>
      </c>
      <c r="H112" s="52">
        <f>SUM(H113:H114)</f>
        <v>0</v>
      </c>
      <c r="I112" s="52">
        <f>SUM(I113:I114)</f>
        <v>0</v>
      </c>
      <c r="J112" s="52">
        <f t="shared" ref="J112:P112" si="56">SUM(J113:J114)</f>
        <v>0</v>
      </c>
      <c r="K112" s="52">
        <f t="shared" si="56"/>
        <v>0</v>
      </c>
      <c r="L112" s="52">
        <f t="shared" si="56"/>
        <v>0</v>
      </c>
      <c r="M112" s="52">
        <f t="shared" si="56"/>
        <v>0</v>
      </c>
      <c r="N112" s="52">
        <f t="shared" si="56"/>
        <v>0</v>
      </c>
      <c r="O112" s="52">
        <f t="shared" si="56"/>
        <v>0</v>
      </c>
      <c r="P112" s="52">
        <f t="shared" si="56"/>
        <v>0</v>
      </c>
      <c r="Q112" s="54">
        <f>SUM(Q113:Q114)</f>
        <v>390848122</v>
      </c>
      <c r="R112" s="55"/>
      <c r="S112" s="56">
        <f t="shared" ref="S112:Y112" si="57">SUM(S113:S114)</f>
        <v>22865752</v>
      </c>
      <c r="T112" s="52">
        <f t="shared" si="57"/>
        <v>68597256</v>
      </c>
      <c r="U112" s="52">
        <f t="shared" si="57"/>
        <v>120452256</v>
      </c>
      <c r="V112" s="52">
        <f t="shared" si="57"/>
        <v>178307362</v>
      </c>
      <c r="W112" s="52">
        <f t="shared" si="57"/>
        <v>0</v>
      </c>
      <c r="X112" s="52">
        <f t="shared" si="57"/>
        <v>390222626</v>
      </c>
      <c r="Y112" s="52">
        <f t="shared" si="57"/>
        <v>625496</v>
      </c>
      <c r="Z112" s="57">
        <f t="shared" si="51"/>
        <v>0.99839964435085604</v>
      </c>
      <c r="AA112" s="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</row>
    <row r="113" spans="1:47" x14ac:dyDescent="0.25">
      <c r="A113" s="96"/>
      <c r="B113" s="87" t="s">
        <v>73</v>
      </c>
      <c r="C113" s="41">
        <v>228657520</v>
      </c>
      <c r="D113" s="46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27">
        <f t="shared" ref="Q113:Q114" si="58">+SUM(C113:M113)</f>
        <v>228657520</v>
      </c>
      <c r="R113" s="21"/>
      <c r="S113" s="48">
        <v>22865752</v>
      </c>
      <c r="T113" s="41">
        <v>68597256</v>
      </c>
      <c r="U113" s="41">
        <v>68597256</v>
      </c>
      <c r="V113" s="41">
        <v>68597256</v>
      </c>
      <c r="W113" s="59">
        <v>0</v>
      </c>
      <c r="X113" s="59">
        <v>228657520</v>
      </c>
      <c r="Y113" s="25">
        <v>0</v>
      </c>
      <c r="Z113" s="32">
        <v>1</v>
      </c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</row>
    <row r="114" spans="1:47" x14ac:dyDescent="0.25">
      <c r="A114" s="96"/>
      <c r="B114" s="87" t="s">
        <v>74</v>
      </c>
      <c r="C114" s="44">
        <v>162190602</v>
      </c>
      <c r="D114" s="49">
        <v>0</v>
      </c>
      <c r="E114" s="44">
        <v>0</v>
      </c>
      <c r="F114" s="44">
        <v>0</v>
      </c>
      <c r="G114" s="44">
        <v>0</v>
      </c>
      <c r="H114" s="44">
        <v>0</v>
      </c>
      <c r="I114" s="44">
        <v>0</v>
      </c>
      <c r="J114" s="44">
        <v>0</v>
      </c>
      <c r="K114" s="44">
        <v>0</v>
      </c>
      <c r="L114" s="44">
        <v>0</v>
      </c>
      <c r="M114" s="44">
        <v>0</v>
      </c>
      <c r="N114" s="44">
        <v>0</v>
      </c>
      <c r="O114" s="44">
        <v>0</v>
      </c>
      <c r="P114" s="44">
        <v>0</v>
      </c>
      <c r="Q114" s="30">
        <f t="shared" si="58"/>
        <v>162190602</v>
      </c>
      <c r="R114" s="21"/>
      <c r="S114" s="50">
        <v>0</v>
      </c>
      <c r="T114" s="44">
        <v>0</v>
      </c>
      <c r="U114" s="44">
        <v>51855000</v>
      </c>
      <c r="V114" s="44">
        <v>109710106</v>
      </c>
      <c r="W114" s="44">
        <v>0</v>
      </c>
      <c r="X114" s="44">
        <v>161565106</v>
      </c>
      <c r="Y114" s="25">
        <v>625496</v>
      </c>
      <c r="Z114" s="29">
        <v>0.99614345102436941</v>
      </c>
      <c r="AA114" s="45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</row>
    <row r="115" spans="1:47" s="58" customFormat="1" ht="78.75" customHeight="1" x14ac:dyDescent="0.25">
      <c r="A115" s="51"/>
      <c r="B115" s="92" t="s">
        <v>125</v>
      </c>
      <c r="C115" s="52">
        <f>SUM(C116:C116)</f>
        <v>19800000</v>
      </c>
      <c r="D115" s="53">
        <f t="shared" ref="D115:Q115" si="59">SUM(D116:D116)</f>
        <v>0</v>
      </c>
      <c r="E115" s="52">
        <f t="shared" si="59"/>
        <v>0</v>
      </c>
      <c r="F115" s="52">
        <f t="shared" si="59"/>
        <v>0</v>
      </c>
      <c r="G115" s="52">
        <f t="shared" si="59"/>
        <v>0</v>
      </c>
      <c r="H115" s="52">
        <f t="shared" si="59"/>
        <v>0</v>
      </c>
      <c r="I115" s="52">
        <f t="shared" si="59"/>
        <v>0</v>
      </c>
      <c r="J115" s="52">
        <f t="shared" si="59"/>
        <v>0</v>
      </c>
      <c r="K115" s="52">
        <f t="shared" si="59"/>
        <v>0</v>
      </c>
      <c r="L115" s="52">
        <f t="shared" si="59"/>
        <v>0</v>
      </c>
      <c r="M115" s="52">
        <f t="shared" si="59"/>
        <v>0</v>
      </c>
      <c r="N115" s="52">
        <f t="shared" si="59"/>
        <v>0</v>
      </c>
      <c r="O115" s="52">
        <f t="shared" si="59"/>
        <v>0</v>
      </c>
      <c r="P115" s="52">
        <f t="shared" si="59"/>
        <v>0</v>
      </c>
      <c r="Q115" s="54">
        <f t="shared" si="59"/>
        <v>19800000</v>
      </c>
      <c r="R115" s="55"/>
      <c r="S115" s="56">
        <f t="shared" ref="S115:Y115" si="60">SUM(S116:S116)</f>
        <v>0</v>
      </c>
      <c r="T115" s="52">
        <f t="shared" si="60"/>
        <v>18761017</v>
      </c>
      <c r="U115" s="52">
        <f t="shared" si="60"/>
        <v>0</v>
      </c>
      <c r="V115" s="52">
        <f t="shared" si="60"/>
        <v>0</v>
      </c>
      <c r="W115" s="52">
        <f t="shared" si="60"/>
        <v>0</v>
      </c>
      <c r="X115" s="52">
        <f t="shared" si="60"/>
        <v>18761017</v>
      </c>
      <c r="Y115" s="52">
        <f t="shared" si="60"/>
        <v>1038983</v>
      </c>
      <c r="Z115" s="57">
        <f t="shared" si="51"/>
        <v>0.94752611111111107</v>
      </c>
      <c r="AA115" s="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</row>
    <row r="116" spans="1:47" x14ac:dyDescent="0.25">
      <c r="A116" s="96"/>
      <c r="B116" s="97" t="s">
        <v>93</v>
      </c>
      <c r="C116" s="41">
        <v>19800000</v>
      </c>
      <c r="D116" s="46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27">
        <f>+SUM(C116:M116)</f>
        <v>19800000</v>
      </c>
      <c r="R116" s="21"/>
      <c r="S116" s="48">
        <v>0</v>
      </c>
      <c r="T116" s="41">
        <v>18761017</v>
      </c>
      <c r="U116" s="41">
        <v>0</v>
      </c>
      <c r="V116" s="41">
        <v>0</v>
      </c>
      <c r="W116" s="59">
        <v>0</v>
      </c>
      <c r="X116" s="59">
        <v>18761017</v>
      </c>
      <c r="Y116" s="25">
        <v>1038983</v>
      </c>
      <c r="Z116" s="32">
        <v>0.94752611111111107</v>
      </c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</row>
    <row r="117" spans="1:47" x14ac:dyDescent="0.25">
      <c r="B117" s="33" t="s">
        <v>77</v>
      </c>
      <c r="C117" s="34">
        <f t="shared" ref="C117:Q117" si="61">+C56+C21+C54</f>
        <v>18177194453</v>
      </c>
      <c r="D117" s="35">
        <f t="shared" si="61"/>
        <v>0</v>
      </c>
      <c r="E117" s="34">
        <f t="shared" si="61"/>
        <v>161934613.03999999</v>
      </c>
      <c r="F117" s="34">
        <f t="shared" si="61"/>
        <v>0</v>
      </c>
      <c r="G117" s="34">
        <f t="shared" si="61"/>
        <v>0</v>
      </c>
      <c r="H117" s="34">
        <f t="shared" si="61"/>
        <v>0</v>
      </c>
      <c r="I117" s="34">
        <f t="shared" si="61"/>
        <v>0</v>
      </c>
      <c r="J117" s="34">
        <f t="shared" si="61"/>
        <v>1546958011</v>
      </c>
      <c r="K117" s="34">
        <f t="shared" si="61"/>
        <v>0</v>
      </c>
      <c r="L117" s="34">
        <f t="shared" si="61"/>
        <v>0</v>
      </c>
      <c r="M117" s="34">
        <f t="shared" si="61"/>
        <v>0</v>
      </c>
      <c r="N117" s="34">
        <f t="shared" si="61"/>
        <v>0</v>
      </c>
      <c r="O117" s="34">
        <f t="shared" si="61"/>
        <v>0</v>
      </c>
      <c r="P117" s="34">
        <f t="shared" si="61"/>
        <v>0</v>
      </c>
      <c r="Q117" s="36">
        <f t="shared" si="61"/>
        <v>19886087077.040001</v>
      </c>
      <c r="R117" s="21"/>
      <c r="S117" s="37">
        <f t="shared" ref="S117:Y117" si="62">+S56+S21+S54</f>
        <v>2430780461</v>
      </c>
      <c r="T117" s="34">
        <f t="shared" si="62"/>
        <v>3563650792</v>
      </c>
      <c r="U117" s="34">
        <f>+U56+U21+U54</f>
        <v>4361079423</v>
      </c>
      <c r="V117" s="34">
        <f t="shared" si="62"/>
        <v>6388594288</v>
      </c>
      <c r="W117" s="34">
        <f t="shared" si="62"/>
        <v>0</v>
      </c>
      <c r="X117" s="34">
        <f t="shared" si="62"/>
        <v>16744104964</v>
      </c>
      <c r="Y117" s="34">
        <f t="shared" si="62"/>
        <v>3141982113.04</v>
      </c>
      <c r="Z117" s="38">
        <f>+IFERROR((X117/Q117),0)</f>
        <v>0.8420009878832494</v>
      </c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</row>
    <row r="118" spans="1:47" x14ac:dyDescent="0.25">
      <c r="B118" s="33" t="s">
        <v>78</v>
      </c>
      <c r="C118" s="34">
        <f t="shared" ref="C118:Q118" si="63">+C19-C117</f>
        <v>4872300650.490921</v>
      </c>
      <c r="D118" s="35">
        <f t="shared" si="63"/>
        <v>1120084209.2</v>
      </c>
      <c r="E118" s="34">
        <f t="shared" si="63"/>
        <v>-161934613.03999999</v>
      </c>
      <c r="F118" s="34">
        <f t="shared" si="63"/>
        <v>0</v>
      </c>
      <c r="G118" s="34">
        <f t="shared" si="63"/>
        <v>0</v>
      </c>
      <c r="H118" s="34">
        <f t="shared" si="63"/>
        <v>0</v>
      </c>
      <c r="I118" s="34">
        <f t="shared" si="63"/>
        <v>0</v>
      </c>
      <c r="J118" s="34">
        <f t="shared" si="63"/>
        <v>-1546958011</v>
      </c>
      <c r="K118" s="34">
        <f t="shared" si="63"/>
        <v>0</v>
      </c>
      <c r="L118" s="34">
        <f t="shared" si="63"/>
        <v>0</v>
      </c>
      <c r="M118" s="34">
        <f t="shared" si="63"/>
        <v>0</v>
      </c>
      <c r="N118" s="34">
        <f t="shared" si="63"/>
        <v>0</v>
      </c>
      <c r="O118" s="34">
        <f t="shared" si="63"/>
        <v>0</v>
      </c>
      <c r="P118" s="34">
        <f t="shared" si="63"/>
        <v>0</v>
      </c>
      <c r="Q118" s="36">
        <f t="shared" si="63"/>
        <v>4283492235.6509209</v>
      </c>
      <c r="R118" s="21"/>
      <c r="S118" s="37">
        <f t="shared" ref="S118:Y118" si="64">+S19-S117</f>
        <v>600712786</v>
      </c>
      <c r="T118" s="34">
        <f t="shared" si="64"/>
        <v>0</v>
      </c>
      <c r="U118" s="34">
        <f>+U19-U117</f>
        <v>0</v>
      </c>
      <c r="V118" s="34">
        <f>+V19-V117</f>
        <v>0</v>
      </c>
      <c r="W118" s="34">
        <f t="shared" si="64"/>
        <v>3889925706</v>
      </c>
      <c r="X118" s="34">
        <f t="shared" si="64"/>
        <v>4490638492</v>
      </c>
      <c r="Y118" s="34">
        <f t="shared" si="64"/>
        <v>-207146256.34907818</v>
      </c>
      <c r="Z118" s="38">
        <f t="shared" si="51"/>
        <v>1.0483591996794179</v>
      </c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</row>
    <row r="119" spans="1:47" ht="16.5" thickBot="1" x14ac:dyDescent="0.3">
      <c r="B119" s="60" t="s">
        <v>79</v>
      </c>
      <c r="C119" s="61">
        <f>SUM(C117:C118)</f>
        <v>23049495103.490921</v>
      </c>
      <c r="D119" s="62">
        <f t="shared" ref="D119:P119" si="65">SUM(D117:D118)</f>
        <v>1120084209.2</v>
      </c>
      <c r="E119" s="61">
        <f t="shared" si="65"/>
        <v>0</v>
      </c>
      <c r="F119" s="61">
        <f t="shared" si="65"/>
        <v>0</v>
      </c>
      <c r="G119" s="61">
        <f t="shared" si="65"/>
        <v>0</v>
      </c>
      <c r="H119" s="61">
        <f t="shared" si="65"/>
        <v>0</v>
      </c>
      <c r="I119" s="61">
        <f t="shared" si="65"/>
        <v>0</v>
      </c>
      <c r="J119" s="61">
        <f t="shared" si="65"/>
        <v>0</v>
      </c>
      <c r="K119" s="61">
        <f t="shared" si="65"/>
        <v>0</v>
      </c>
      <c r="L119" s="61">
        <f t="shared" si="65"/>
        <v>0</v>
      </c>
      <c r="M119" s="61">
        <f t="shared" si="65"/>
        <v>0</v>
      </c>
      <c r="N119" s="61">
        <f t="shared" si="65"/>
        <v>0</v>
      </c>
      <c r="O119" s="61">
        <f t="shared" si="65"/>
        <v>0</v>
      </c>
      <c r="P119" s="61">
        <f t="shared" si="65"/>
        <v>0</v>
      </c>
      <c r="Q119" s="63">
        <f>SUM(Q117:Q118)</f>
        <v>24169579312.690922</v>
      </c>
      <c r="R119" s="21"/>
      <c r="S119" s="64">
        <f t="shared" ref="S119:X119" si="66">SUM(S117:S118)</f>
        <v>3031493247</v>
      </c>
      <c r="T119" s="61">
        <f t="shared" si="66"/>
        <v>3563650792</v>
      </c>
      <c r="U119" s="61">
        <f>SUM(U117:U118)</f>
        <v>4361079423</v>
      </c>
      <c r="V119" s="61">
        <f t="shared" si="66"/>
        <v>6388594288</v>
      </c>
      <c r="W119" s="61">
        <f t="shared" si="66"/>
        <v>3889925706</v>
      </c>
      <c r="X119" s="61">
        <f t="shared" si="66"/>
        <v>21234743456</v>
      </c>
      <c r="Y119" s="61">
        <f>SUM(Y117:Y118)</f>
        <v>2934835856.6909218</v>
      </c>
      <c r="Z119" s="65">
        <f>+IFERROR((X119/Q119),0)</f>
        <v>0.87857315103743228</v>
      </c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</row>
    <row r="120" spans="1:47" x14ac:dyDescent="0.25">
      <c r="B120" s="3" t="s">
        <v>80</v>
      </c>
      <c r="C120" s="66">
        <f t="shared" ref="C120:Q120" si="67">+C19-C119</f>
        <v>0</v>
      </c>
      <c r="D120" s="67">
        <f t="shared" si="67"/>
        <v>0</v>
      </c>
      <c r="E120" s="66">
        <f t="shared" si="67"/>
        <v>0</v>
      </c>
      <c r="F120" s="66">
        <f t="shared" si="67"/>
        <v>0</v>
      </c>
      <c r="G120" s="66">
        <f t="shared" si="67"/>
        <v>0</v>
      </c>
      <c r="H120" s="66">
        <f t="shared" si="67"/>
        <v>0</v>
      </c>
      <c r="I120" s="66">
        <f t="shared" si="67"/>
        <v>0</v>
      </c>
      <c r="J120" s="66">
        <f t="shared" si="67"/>
        <v>0</v>
      </c>
      <c r="K120" s="66">
        <f t="shared" si="67"/>
        <v>0</v>
      </c>
      <c r="L120" s="66">
        <f t="shared" si="67"/>
        <v>0</v>
      </c>
      <c r="M120" s="66">
        <f t="shared" si="67"/>
        <v>0</v>
      </c>
      <c r="N120" s="66">
        <f t="shared" si="67"/>
        <v>0</v>
      </c>
      <c r="O120" s="66">
        <f t="shared" si="67"/>
        <v>0</v>
      </c>
      <c r="P120" s="66">
        <f t="shared" si="67"/>
        <v>0</v>
      </c>
      <c r="Q120" s="68">
        <f t="shared" si="67"/>
        <v>0</v>
      </c>
      <c r="X120" s="24"/>
    </row>
    <row r="121" spans="1:47" x14ac:dyDescent="0.25">
      <c r="T121" s="24"/>
    </row>
    <row r="122" spans="1:47" hidden="1" x14ac:dyDescent="0.25">
      <c r="L122" s="154" t="s">
        <v>81</v>
      </c>
      <c r="Q122" s="70" t="s">
        <v>82</v>
      </c>
      <c r="S122" s="24">
        <f>+S117</f>
        <v>2430780461</v>
      </c>
      <c r="T122" s="24">
        <f>+T117</f>
        <v>3563650792</v>
      </c>
      <c r="U122" s="24">
        <f>+U117</f>
        <v>4361079423</v>
      </c>
      <c r="V122" s="24">
        <f>+V117</f>
        <v>6388594288</v>
      </c>
    </row>
    <row r="123" spans="1:47" hidden="1" x14ac:dyDescent="0.25">
      <c r="L123" s="155"/>
      <c r="Q123" s="72" t="s">
        <v>83</v>
      </c>
      <c r="S123" s="73">
        <v>2494086882</v>
      </c>
      <c r="T123" s="73">
        <v>3651575845</v>
      </c>
      <c r="U123" s="73">
        <v>4823937974</v>
      </c>
      <c r="V123" s="73">
        <v>7803789447</v>
      </c>
    </row>
    <row r="124" spans="1:47" hidden="1" x14ac:dyDescent="0.25">
      <c r="L124" s="155"/>
      <c r="Q124" s="70" t="s">
        <v>84</v>
      </c>
      <c r="S124" s="24">
        <f>+S122-S123</f>
        <v>-63306421</v>
      </c>
      <c r="T124" s="24">
        <f>+T122-T123</f>
        <v>-87925053</v>
      </c>
      <c r="U124" s="24">
        <f>+U122-U123</f>
        <v>-462858551</v>
      </c>
      <c r="V124" s="24">
        <f>+V122-V123</f>
        <v>-1415195159</v>
      </c>
    </row>
    <row r="125" spans="1:47" hidden="1" x14ac:dyDescent="0.25">
      <c r="L125" s="155"/>
      <c r="Q125" s="72" t="s">
        <v>85</v>
      </c>
      <c r="S125" s="73">
        <v>152423602</v>
      </c>
      <c r="T125" s="73">
        <v>102117076</v>
      </c>
      <c r="U125" s="73">
        <v>464421773</v>
      </c>
      <c r="V125" s="73">
        <v>1423245160</v>
      </c>
      <c r="W125" s="24"/>
    </row>
    <row r="126" spans="1:47" hidden="1" x14ac:dyDescent="0.25">
      <c r="L126" s="155"/>
      <c r="Q126" s="70" t="s">
        <v>84</v>
      </c>
      <c r="S126" s="24">
        <f>+S124+S125</f>
        <v>89117181</v>
      </c>
      <c r="T126" s="24">
        <f>+T124+T125</f>
        <v>14192023</v>
      </c>
      <c r="U126" s="24">
        <f>+U124+U125</f>
        <v>1563222</v>
      </c>
      <c r="V126" s="24">
        <f>+V124+V125</f>
        <v>8050001</v>
      </c>
      <c r="W126" s="24"/>
    </row>
    <row r="127" spans="1:47" hidden="1" x14ac:dyDescent="0.25">
      <c r="L127" s="155"/>
      <c r="Q127" s="70" t="s">
        <v>86</v>
      </c>
      <c r="S127" s="24">
        <v>89117181</v>
      </c>
      <c r="T127" s="24">
        <v>14286420</v>
      </c>
      <c r="U127" s="24">
        <v>1579999</v>
      </c>
      <c r="V127" s="24">
        <v>8050001</v>
      </c>
    </row>
    <row r="128" spans="1:47" hidden="1" x14ac:dyDescent="0.25">
      <c r="L128" s="155"/>
      <c r="Q128" s="72" t="s">
        <v>87</v>
      </c>
      <c r="S128" s="73">
        <v>0</v>
      </c>
      <c r="T128" s="73">
        <v>94397</v>
      </c>
      <c r="U128" s="73">
        <v>16777</v>
      </c>
      <c r="V128" s="73">
        <v>0</v>
      </c>
    </row>
    <row r="129" spans="12:24" hidden="1" x14ac:dyDescent="0.25">
      <c r="L129" s="156"/>
      <c r="Q129" s="74" t="s">
        <v>84</v>
      </c>
      <c r="S129" s="75">
        <f>+S126-S127</f>
        <v>0</v>
      </c>
      <c r="T129" s="75">
        <f>+T126-T127+T128</f>
        <v>0</v>
      </c>
      <c r="U129" s="75">
        <f>+U126-U127+U128</f>
        <v>0</v>
      </c>
      <c r="V129" s="75">
        <f>+V126-V127+V128</f>
        <v>0</v>
      </c>
    </row>
    <row r="130" spans="12:24" hidden="1" x14ac:dyDescent="0.25">
      <c r="Q130" s="76"/>
    </row>
    <row r="131" spans="12:24" hidden="1" x14ac:dyDescent="0.25">
      <c r="L131" s="157" t="s">
        <v>88</v>
      </c>
      <c r="Q131" s="70" t="s">
        <v>82</v>
      </c>
      <c r="S131" s="77">
        <f>+S19</f>
        <v>3031493247</v>
      </c>
      <c r="T131" s="77">
        <f>+T19</f>
        <v>3563650792</v>
      </c>
      <c r="U131" s="77">
        <f>+U19</f>
        <v>4361079423</v>
      </c>
      <c r="V131" s="77">
        <f>+V19</f>
        <v>6388594288</v>
      </c>
    </row>
    <row r="132" spans="12:24" hidden="1" x14ac:dyDescent="0.25">
      <c r="L132" s="158"/>
      <c r="Q132" s="72" t="s">
        <v>83</v>
      </c>
      <c r="S132" s="78">
        <v>3100320301</v>
      </c>
      <c r="T132" s="78">
        <v>2941760792</v>
      </c>
      <c r="U132" s="78">
        <v>3421627302</v>
      </c>
      <c r="V132" s="78">
        <v>2678174611</v>
      </c>
    </row>
    <row r="133" spans="12:24" hidden="1" x14ac:dyDescent="0.25">
      <c r="L133" s="158"/>
      <c r="Q133" s="74" t="s">
        <v>84</v>
      </c>
      <c r="S133" s="79">
        <f>+S131-S132</f>
        <v>-68827054</v>
      </c>
      <c r="T133" s="79">
        <f>+T131-T132</f>
        <v>621890000</v>
      </c>
      <c r="U133" s="79">
        <f>+U131-U132</f>
        <v>939452121</v>
      </c>
      <c r="V133" s="79">
        <f>+V131-V132</f>
        <v>3710419677</v>
      </c>
    </row>
    <row r="134" spans="12:24" hidden="1" x14ac:dyDescent="0.25">
      <c r="L134" s="158"/>
      <c r="Q134" s="80" t="s">
        <v>89</v>
      </c>
      <c r="S134" s="81">
        <v>68827054</v>
      </c>
      <c r="T134" s="81">
        <f>13363605+112546</f>
        <v>13476151</v>
      </c>
      <c r="U134" s="81">
        <v>374838114</v>
      </c>
      <c r="V134" s="81">
        <v>-457141319</v>
      </c>
      <c r="W134" s="82"/>
      <c r="X134" s="71"/>
    </row>
    <row r="135" spans="12:24" hidden="1" x14ac:dyDescent="0.25">
      <c r="L135" s="158"/>
      <c r="Q135" s="80" t="s">
        <v>90</v>
      </c>
      <c r="S135" s="81"/>
      <c r="T135" s="81"/>
      <c r="U135" s="81"/>
      <c r="V135" s="81">
        <v>350000</v>
      </c>
    </row>
    <row r="136" spans="12:24" hidden="1" x14ac:dyDescent="0.25">
      <c r="L136" s="158"/>
      <c r="Q136" s="83" t="s">
        <v>91</v>
      </c>
      <c r="S136" s="78">
        <f>+S15</f>
        <v>0</v>
      </c>
      <c r="T136" s="78">
        <f t="shared" ref="T136:U136" si="68">+T15</f>
        <v>635366151</v>
      </c>
      <c r="U136" s="78">
        <f t="shared" si="68"/>
        <v>1314290235</v>
      </c>
      <c r="V136" s="78">
        <f>+V15</f>
        <v>3253628358</v>
      </c>
    </row>
    <row r="137" spans="12:24" hidden="1" x14ac:dyDescent="0.25">
      <c r="L137" s="159"/>
      <c r="Q137" s="74" t="s">
        <v>92</v>
      </c>
      <c r="S137" s="79">
        <f>+S133-S136+S134</f>
        <v>0</v>
      </c>
      <c r="T137" s="79">
        <f>+T133-T136+T134</f>
        <v>0</v>
      </c>
      <c r="U137" s="79">
        <f>+U133-U136+U134</f>
        <v>0</v>
      </c>
      <c r="V137" s="79">
        <f>+V133-V136+V134+V135</f>
        <v>0</v>
      </c>
    </row>
    <row r="138" spans="12:24" hidden="1" x14ac:dyDescent="0.25">
      <c r="Q138" s="76"/>
    </row>
    <row r="139" spans="12:24" hidden="1" x14ac:dyDescent="0.25">
      <c r="Q139" s="76"/>
    </row>
    <row r="140" spans="12:24" x14ac:dyDescent="0.25">
      <c r="Q140" s="76"/>
    </row>
    <row r="141" spans="12:24" x14ac:dyDescent="0.25">
      <c r="X141" s="67"/>
    </row>
    <row r="142" spans="12:24" x14ac:dyDescent="0.25">
      <c r="S142" s="4"/>
      <c r="T142" s="84"/>
      <c r="V142" s="4"/>
      <c r="W142" s="4"/>
      <c r="X142" s="67"/>
    </row>
    <row r="143" spans="12:24" x14ac:dyDescent="0.25">
      <c r="S143" s="4"/>
      <c r="T143" s="84"/>
      <c r="V143" s="4"/>
      <c r="W143" s="4"/>
      <c r="X143" s="67"/>
    </row>
    <row r="144" spans="12:24" x14ac:dyDescent="0.25">
      <c r="S144" s="4"/>
      <c r="T144" s="84"/>
      <c r="V144" s="85"/>
      <c r="W144" s="4"/>
      <c r="X144" s="4"/>
    </row>
    <row r="145" spans="19:24" x14ac:dyDescent="0.25">
      <c r="S145" s="4"/>
      <c r="T145" s="84"/>
      <c r="V145" s="85"/>
      <c r="W145" s="4"/>
      <c r="X145" s="4"/>
    </row>
    <row r="146" spans="19:24" x14ac:dyDescent="0.25">
      <c r="S146" s="4"/>
      <c r="V146" s="4"/>
      <c r="W146" s="4"/>
      <c r="X146" s="4"/>
    </row>
    <row r="147" spans="19:24" x14ac:dyDescent="0.25">
      <c r="S147" s="4"/>
    </row>
    <row r="148" spans="19:24" x14ac:dyDescent="0.25">
      <c r="S148" s="4"/>
    </row>
    <row r="149" spans="19:24" x14ac:dyDescent="0.25">
      <c r="S149" s="4"/>
    </row>
    <row r="150" spans="19:24" x14ac:dyDescent="0.25">
      <c r="S150" s="4"/>
    </row>
    <row r="151" spans="19:24" x14ac:dyDescent="0.25">
      <c r="S151" s="4"/>
    </row>
  </sheetData>
  <mergeCells count="26">
    <mergeCell ref="B8:B9"/>
    <mergeCell ref="D8:D9"/>
    <mergeCell ref="E8:E9"/>
    <mergeCell ref="F8:F9"/>
    <mergeCell ref="G8:G9"/>
    <mergeCell ref="C2:R2"/>
    <mergeCell ref="C3:R3"/>
    <mergeCell ref="C4:R4"/>
    <mergeCell ref="C5:R5"/>
    <mergeCell ref="C6:R6"/>
    <mergeCell ref="B20:Q20"/>
    <mergeCell ref="S20:Z20"/>
    <mergeCell ref="L122:L129"/>
    <mergeCell ref="L131:L137"/>
    <mergeCell ref="N8:N9"/>
    <mergeCell ref="O8:O9"/>
    <mergeCell ref="P8:P9"/>
    <mergeCell ref="Y8:Y9"/>
    <mergeCell ref="B10:Q10"/>
    <mergeCell ref="S10:Z10"/>
    <mergeCell ref="H8:H9"/>
    <mergeCell ref="I8:I9"/>
    <mergeCell ref="J8:J9"/>
    <mergeCell ref="K8:K9"/>
    <mergeCell ref="L8:L9"/>
    <mergeCell ref="M8:M9"/>
  </mergeCells>
  <printOptions horizontalCentered="1"/>
  <pageMargins left="0.19685039370078741" right="0.19685039370078741" top="0.39370078740157483" bottom="0.39370078740157483" header="0.31496062992125984" footer="0.31496062992125984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54BFC-15E6-488D-AE3A-13E194A8A48E}">
  <dimension ref="B2:K127"/>
  <sheetViews>
    <sheetView showGridLines="0" topLeftCell="A4" workbookViewId="0">
      <selection activeCell="E29" sqref="E29"/>
    </sheetView>
  </sheetViews>
  <sheetFormatPr baseColWidth="10" defaultRowHeight="14.25" x14ac:dyDescent="0.2"/>
  <cols>
    <col min="1" max="1" width="11.42578125" style="98"/>
    <col min="2" max="2" width="28" style="98" bestFit="1" customWidth="1"/>
    <col min="3" max="3" width="18.5703125" style="98" customWidth="1"/>
    <col min="4" max="4" width="17.7109375" style="98" bestFit="1" customWidth="1"/>
    <col min="5" max="5" width="18.5703125" style="98" customWidth="1"/>
    <col min="6" max="6" width="16.42578125" style="98" bestFit="1" customWidth="1"/>
    <col min="7" max="7" width="16.85546875" style="98" bestFit="1" customWidth="1"/>
    <col min="8" max="8" width="18.5703125" style="98" bestFit="1" customWidth="1"/>
    <col min="9" max="9" width="16.85546875" style="98" bestFit="1" customWidth="1"/>
    <col min="10" max="10" width="24.5703125" style="98" bestFit="1" customWidth="1"/>
    <col min="11" max="11" width="18.5703125" style="98" bestFit="1" customWidth="1"/>
    <col min="12" max="16384" width="11.42578125" style="98"/>
  </cols>
  <sheetData>
    <row r="2" spans="2:5" ht="15" thickBot="1" x14ac:dyDescent="0.25"/>
    <row r="3" spans="2:5" ht="15.75" thickBot="1" x14ac:dyDescent="0.25">
      <c r="B3" s="171" t="s">
        <v>140</v>
      </c>
      <c r="C3" s="172"/>
      <c r="D3" s="172"/>
      <c r="E3" s="173"/>
    </row>
    <row r="4" spans="2:5" ht="14.25" customHeight="1" x14ac:dyDescent="0.2">
      <c r="B4" s="174" t="s">
        <v>42</v>
      </c>
      <c r="C4" s="191" t="s">
        <v>141</v>
      </c>
      <c r="D4" s="176" t="s">
        <v>142</v>
      </c>
      <c r="E4" s="177" t="s">
        <v>143</v>
      </c>
    </row>
    <row r="5" spans="2:5" ht="14.25" customHeight="1" x14ac:dyDescent="0.2">
      <c r="B5" s="174"/>
      <c r="C5" s="175"/>
      <c r="D5" s="176"/>
      <c r="E5" s="177"/>
    </row>
    <row r="6" spans="2:5" x14ac:dyDescent="0.2">
      <c r="B6" s="110" t="s">
        <v>43</v>
      </c>
      <c r="C6" s="111">
        <v>0</v>
      </c>
      <c r="D6" s="111">
        <f>+[3]Anexo!E25</f>
        <v>24000000</v>
      </c>
      <c r="E6" s="112">
        <f>+SUM(C6:D6)</f>
        <v>24000000</v>
      </c>
    </row>
    <row r="7" spans="2:5" ht="15.75" thickBot="1" x14ac:dyDescent="0.25">
      <c r="B7" s="113" t="s">
        <v>10</v>
      </c>
      <c r="C7" s="114">
        <f>+SUM(C6:C6)</f>
        <v>0</v>
      </c>
      <c r="D7" s="114">
        <f>+SUM(D6:D6)</f>
        <v>24000000</v>
      </c>
      <c r="E7" s="115">
        <f>+SUM(E6:E6)</f>
        <v>24000000</v>
      </c>
    </row>
    <row r="9" spans="2:5" ht="15" thickBot="1" x14ac:dyDescent="0.25"/>
    <row r="10" spans="2:5" ht="16.5" customHeight="1" x14ac:dyDescent="0.2">
      <c r="B10" s="190" t="s">
        <v>42</v>
      </c>
      <c r="C10" s="191" t="s">
        <v>141</v>
      </c>
      <c r="D10" s="178" t="s">
        <v>142</v>
      </c>
      <c r="E10" s="189" t="s">
        <v>143</v>
      </c>
    </row>
    <row r="11" spans="2:5" ht="16.5" customHeight="1" x14ac:dyDescent="0.2">
      <c r="B11" s="174"/>
      <c r="C11" s="175"/>
      <c r="D11" s="176"/>
      <c r="E11" s="177"/>
    </row>
    <row r="12" spans="2:5" x14ac:dyDescent="0.2">
      <c r="B12" s="110" t="s">
        <v>43</v>
      </c>
      <c r="C12" s="111">
        <v>1483046780</v>
      </c>
      <c r="D12" s="111">
        <f>+[3]Anexo!E25</f>
        <v>24000000</v>
      </c>
      <c r="E12" s="112">
        <f>+SUM(C12:D12)</f>
        <v>1507046780</v>
      </c>
    </row>
    <row r="13" spans="2:5" ht="15.75" thickBot="1" x14ac:dyDescent="0.25">
      <c r="B13" s="113" t="s">
        <v>10</v>
      </c>
      <c r="C13" s="114">
        <f>+SUM(C12:C12)</f>
        <v>1483046780</v>
      </c>
      <c r="D13" s="114">
        <f>+SUM(D12:D12)</f>
        <v>24000000</v>
      </c>
      <c r="E13" s="115">
        <f>+SUM(E12:E12)</f>
        <v>1507046780</v>
      </c>
    </row>
    <row r="16" spans="2:5" ht="15" customHeight="1" thickBot="1" x14ac:dyDescent="0.25"/>
    <row r="17" spans="2:11" ht="14.25" customHeight="1" x14ac:dyDescent="0.2">
      <c r="B17" s="116" t="s">
        <v>144</v>
      </c>
      <c r="C17" s="117" t="s">
        <v>82</v>
      </c>
      <c r="D17" s="117" t="s">
        <v>82</v>
      </c>
      <c r="E17" s="117" t="s">
        <v>82</v>
      </c>
      <c r="F17" s="117" t="s">
        <v>145</v>
      </c>
      <c r="G17" s="178" t="s">
        <v>146</v>
      </c>
      <c r="H17" s="189" t="s">
        <v>147</v>
      </c>
    </row>
    <row r="18" spans="2:11" ht="30" x14ac:dyDescent="0.2">
      <c r="B18" s="108" t="s">
        <v>148</v>
      </c>
      <c r="C18" s="109" t="s">
        <v>179</v>
      </c>
      <c r="D18" s="109" t="s">
        <v>180</v>
      </c>
      <c r="E18" s="109" t="s">
        <v>181</v>
      </c>
      <c r="F18" s="109" t="s">
        <v>182</v>
      </c>
      <c r="G18" s="176"/>
      <c r="H18" s="177"/>
    </row>
    <row r="19" spans="2:11" ht="15" x14ac:dyDescent="0.2">
      <c r="B19" s="179" t="s">
        <v>153</v>
      </c>
      <c r="C19" s="180"/>
      <c r="D19" s="180"/>
      <c r="E19" s="180"/>
      <c r="F19" s="180"/>
      <c r="G19" s="180"/>
      <c r="H19" s="181"/>
    </row>
    <row r="20" spans="2:11" ht="28.5" x14ac:dyDescent="0.2">
      <c r="B20" s="118" t="s">
        <v>64</v>
      </c>
      <c r="C20" s="119">
        <v>42000000</v>
      </c>
      <c r="D20" s="119">
        <v>0</v>
      </c>
      <c r="E20" s="119">
        <f>+C20-D20</f>
        <v>42000000</v>
      </c>
      <c r="F20" s="119">
        <f>+C20-(D20+E20)</f>
        <v>0</v>
      </c>
      <c r="G20" s="120">
        <v>1500000</v>
      </c>
      <c r="H20" s="121">
        <f>+G20+F20</f>
        <v>1500000</v>
      </c>
      <c r="J20" s="107"/>
      <c r="K20" s="129"/>
    </row>
    <row r="21" spans="2:11" ht="15" thickBot="1" x14ac:dyDescent="0.25">
      <c r="B21" s="122" t="s">
        <v>56</v>
      </c>
      <c r="C21" s="123">
        <v>760409249.70000005</v>
      </c>
      <c r="D21" s="123">
        <v>13359480.6</v>
      </c>
      <c r="E21" s="123">
        <f>747049769-1500000</f>
        <v>745549769</v>
      </c>
      <c r="F21" s="124">
        <f>+C21-(D21+E21)</f>
        <v>1500000.1000000238</v>
      </c>
      <c r="G21" s="124">
        <v>-1500000</v>
      </c>
      <c r="H21" s="125">
        <f>+G21+F21</f>
        <v>0.10000002384185791</v>
      </c>
      <c r="J21" s="98" t="s">
        <v>79</v>
      </c>
      <c r="K21" s="129">
        <f>+'[4]F.C 2004001'!$D$42+'[4]F.C 2014001'!$D$28+'[4]F.C 2005001'!$D$43+'[4]F.C 2007001'!$D$38+'[4]F.C 2012001'!$D$39</f>
        <v>763885118</v>
      </c>
    </row>
    <row r="22" spans="2:11" x14ac:dyDescent="0.2">
      <c r="B22" s="126"/>
      <c r="C22" s="127"/>
      <c r="D22" s="127"/>
      <c r="E22" s="127"/>
      <c r="F22" s="128"/>
      <c r="G22" s="128"/>
      <c r="H22" s="127"/>
      <c r="J22" s="98" t="s">
        <v>183</v>
      </c>
      <c r="K22" s="129">
        <f>+'[4]F.C 2004001'!$F$42+'[4]F.C 2014001'!$F$28+'[4]F.C 2005001'!$F$43+'[4]F.C 2007001'!$F$38+'[4]F.C 2012001'!$F$39</f>
        <v>36675416.666666664</v>
      </c>
    </row>
    <row r="23" spans="2:11" x14ac:dyDescent="0.2">
      <c r="J23" s="98" t="s">
        <v>11</v>
      </c>
      <c r="K23" s="129">
        <f>+K21-K22</f>
        <v>727209701.33333337</v>
      </c>
    </row>
    <row r="24" spans="2:11" ht="15" thickBot="1" x14ac:dyDescent="0.25">
      <c r="K24" s="129"/>
    </row>
    <row r="25" spans="2:11" ht="15" customHeight="1" x14ac:dyDescent="0.2">
      <c r="B25" s="130" t="s">
        <v>144</v>
      </c>
      <c r="C25" s="131" t="s">
        <v>82</v>
      </c>
      <c r="D25" s="131" t="s">
        <v>82</v>
      </c>
      <c r="E25" s="131" t="s">
        <v>82</v>
      </c>
      <c r="F25" s="131" t="s">
        <v>145</v>
      </c>
      <c r="G25" s="182" t="s">
        <v>146</v>
      </c>
      <c r="H25" s="184" t="s">
        <v>147</v>
      </c>
    </row>
    <row r="26" spans="2:11" ht="30" x14ac:dyDescent="0.2">
      <c r="B26" s="132" t="s">
        <v>148</v>
      </c>
      <c r="C26" s="133" t="s">
        <v>149</v>
      </c>
      <c r="D26" s="133" t="s">
        <v>150</v>
      </c>
      <c r="E26" s="133" t="s">
        <v>151</v>
      </c>
      <c r="F26" s="133" t="s">
        <v>152</v>
      </c>
      <c r="G26" s="183"/>
      <c r="H26" s="185"/>
    </row>
    <row r="27" spans="2:11" ht="15" x14ac:dyDescent="0.2">
      <c r="B27" s="179" t="s">
        <v>155</v>
      </c>
      <c r="C27" s="180"/>
      <c r="D27" s="180"/>
      <c r="E27" s="180"/>
      <c r="F27" s="180"/>
      <c r="G27" s="180"/>
      <c r="H27" s="181"/>
    </row>
    <row r="28" spans="2:11" x14ac:dyDescent="0.2">
      <c r="B28" s="118" t="s">
        <v>57</v>
      </c>
      <c r="C28" s="119">
        <v>0</v>
      </c>
      <c r="D28" s="119">
        <v>0</v>
      </c>
      <c r="E28" s="119">
        <v>1500000</v>
      </c>
      <c r="F28" s="119">
        <f>+C28-(D28+E28)</f>
        <v>-1500000</v>
      </c>
      <c r="G28" s="120">
        <v>1500000</v>
      </c>
      <c r="H28" s="121">
        <f t="shared" ref="H28:H29" si="0">+G28+F28</f>
        <v>0</v>
      </c>
      <c r="J28" s="107"/>
    </row>
    <row r="29" spans="2:11" ht="29.25" thickBot="1" x14ac:dyDescent="0.25">
      <c r="B29" s="122" t="s">
        <v>154</v>
      </c>
      <c r="C29" s="123">
        <v>28756440</v>
      </c>
      <c r="D29" s="123">
        <v>2228345</v>
      </c>
      <c r="E29" s="123">
        <f>26528095-1500000</f>
        <v>25028095</v>
      </c>
      <c r="F29" s="124">
        <f>+C29-(D29+E29)</f>
        <v>1500000</v>
      </c>
      <c r="G29" s="124">
        <v>-1500000</v>
      </c>
      <c r="H29" s="125">
        <f t="shared" si="0"/>
        <v>0</v>
      </c>
    </row>
    <row r="30" spans="2:11" ht="15" thickBot="1" x14ac:dyDescent="0.25">
      <c r="E30" s="107"/>
    </row>
    <row r="31" spans="2:11" ht="15" customHeight="1" x14ac:dyDescent="0.2">
      <c r="B31" s="130" t="s">
        <v>144</v>
      </c>
      <c r="C31" s="131" t="s">
        <v>82</v>
      </c>
      <c r="D31" s="131" t="s">
        <v>82</v>
      </c>
      <c r="E31" s="131" t="s">
        <v>82</v>
      </c>
      <c r="F31" s="131" t="s">
        <v>145</v>
      </c>
      <c r="G31" s="182" t="s">
        <v>146</v>
      </c>
      <c r="H31" s="184" t="s">
        <v>147</v>
      </c>
    </row>
    <row r="32" spans="2:11" ht="30" x14ac:dyDescent="0.2">
      <c r="B32" s="132" t="s">
        <v>148</v>
      </c>
      <c r="C32" s="133" t="s">
        <v>149</v>
      </c>
      <c r="D32" s="133" t="s">
        <v>150</v>
      </c>
      <c r="E32" s="133" t="s">
        <v>151</v>
      </c>
      <c r="F32" s="133" t="s">
        <v>152</v>
      </c>
      <c r="G32" s="183"/>
      <c r="H32" s="185"/>
    </row>
    <row r="33" spans="2:10" ht="15" x14ac:dyDescent="0.2">
      <c r="B33" s="179" t="s">
        <v>156</v>
      </c>
      <c r="C33" s="180"/>
      <c r="D33" s="180"/>
      <c r="E33" s="180"/>
      <c r="F33" s="180"/>
      <c r="G33" s="180"/>
      <c r="H33" s="181"/>
    </row>
    <row r="34" spans="2:10" x14ac:dyDescent="0.2">
      <c r="B34" s="118" t="s">
        <v>53</v>
      </c>
      <c r="C34" s="119">
        <f>+'[3]Cierre proyectado'!D35</f>
        <v>10942526</v>
      </c>
      <c r="D34" s="119">
        <f>+SUM('[3]Cierre proyectado'!I35:M35)</f>
        <v>741650</v>
      </c>
      <c r="E34" s="119">
        <f>+SUM('[3]Cierre proyectado'!N35:T35)</f>
        <v>1113000</v>
      </c>
      <c r="F34" s="119">
        <f>+C34-(D34+E34)</f>
        <v>9087876</v>
      </c>
      <c r="G34" s="120">
        <v>2423416</v>
      </c>
      <c r="H34" s="121">
        <f t="shared" ref="H34:H35" si="1">+G34+F34</f>
        <v>11511292</v>
      </c>
      <c r="J34" s="107"/>
    </row>
    <row r="35" spans="2:10" ht="29.25" thickBot="1" x14ac:dyDescent="0.25">
      <c r="B35" s="122" t="s">
        <v>60</v>
      </c>
      <c r="C35" s="123">
        <f>+'[3]Cierre proyectado'!D39</f>
        <v>82794812</v>
      </c>
      <c r="D35" s="123">
        <f>+SUM('[3]Cierre proyectado'!I39:M39)</f>
        <v>28154186</v>
      </c>
      <c r="E35" s="123">
        <f>+SUM('[3]Cierre proyectado'!N39:T39)</f>
        <v>45939840</v>
      </c>
      <c r="F35" s="124">
        <f>+C35-(D35+E35)</f>
        <v>8700786</v>
      </c>
      <c r="G35" s="124">
        <v>-2423416</v>
      </c>
      <c r="H35" s="125">
        <f t="shared" si="1"/>
        <v>6277370</v>
      </c>
    </row>
    <row r="40" spans="2:10" ht="15" thickBot="1" x14ac:dyDescent="0.25"/>
    <row r="41" spans="2:10" ht="15" x14ac:dyDescent="0.2">
      <c r="B41" s="186" t="s">
        <v>157</v>
      </c>
      <c r="C41" s="187"/>
      <c r="D41" s="187"/>
      <c r="E41" s="188"/>
    </row>
    <row r="42" spans="2:10" ht="16.5" customHeight="1" x14ac:dyDescent="0.2">
      <c r="B42" s="174" t="s">
        <v>144</v>
      </c>
      <c r="C42" s="175" t="s">
        <v>141</v>
      </c>
      <c r="D42" s="176" t="s">
        <v>142</v>
      </c>
      <c r="E42" s="177" t="s">
        <v>143</v>
      </c>
    </row>
    <row r="43" spans="2:10" ht="16.5" customHeight="1" x14ac:dyDescent="0.2">
      <c r="B43" s="174"/>
      <c r="C43" s="175"/>
      <c r="D43" s="176"/>
      <c r="E43" s="177"/>
    </row>
    <row r="44" spans="2:10" ht="16.5" customHeight="1" x14ac:dyDescent="0.2">
      <c r="B44" s="168" t="s">
        <v>32</v>
      </c>
      <c r="C44" s="169"/>
      <c r="D44" s="169"/>
      <c r="E44" s="170"/>
    </row>
    <row r="45" spans="2:10" x14ac:dyDescent="0.2">
      <c r="B45" s="110" t="s">
        <v>33</v>
      </c>
      <c r="C45" s="111">
        <v>2417686000</v>
      </c>
      <c r="D45" s="111">
        <v>-24000000</v>
      </c>
      <c r="E45" s="112">
        <f>+SUM(C45:D45)</f>
        <v>2393686000</v>
      </c>
    </row>
    <row r="46" spans="2:10" ht="16.5" customHeight="1" x14ac:dyDescent="0.2">
      <c r="B46" s="168" t="s">
        <v>42</v>
      </c>
      <c r="C46" s="169"/>
      <c r="D46" s="169"/>
      <c r="E46" s="170"/>
    </row>
    <row r="47" spans="2:10" x14ac:dyDescent="0.2">
      <c r="B47" s="110" t="s">
        <v>43</v>
      </c>
      <c r="C47" s="111">
        <v>1483046780</v>
      </c>
      <c r="D47" s="111">
        <v>24000000</v>
      </c>
      <c r="E47" s="112">
        <f>+SUM(C47:D47)</f>
        <v>1507046780</v>
      </c>
    </row>
    <row r="48" spans="2:10" ht="15.75" thickBot="1" x14ac:dyDescent="0.25">
      <c r="B48" s="113" t="s">
        <v>10</v>
      </c>
      <c r="C48" s="114">
        <f>+C45+C47</f>
        <v>3900732780</v>
      </c>
      <c r="D48" s="114">
        <f>+D45+D47</f>
        <v>0</v>
      </c>
      <c r="E48" s="115">
        <f>+E45+E47</f>
        <v>3900732780</v>
      </c>
    </row>
    <row r="49" spans="2:5" ht="15" thickBot="1" x14ac:dyDescent="0.25"/>
    <row r="50" spans="2:5" ht="15" x14ac:dyDescent="0.2">
      <c r="B50" s="171" t="s">
        <v>140</v>
      </c>
      <c r="C50" s="172"/>
      <c r="D50" s="172"/>
      <c r="E50" s="173"/>
    </row>
    <row r="51" spans="2:5" x14ac:dyDescent="0.2">
      <c r="B51" s="174" t="s">
        <v>144</v>
      </c>
      <c r="C51" s="175" t="s">
        <v>141</v>
      </c>
      <c r="D51" s="176" t="s">
        <v>142</v>
      </c>
      <c r="E51" s="177" t="s">
        <v>143</v>
      </c>
    </row>
    <row r="52" spans="2:5" x14ac:dyDescent="0.2">
      <c r="B52" s="174"/>
      <c r="C52" s="175"/>
      <c r="D52" s="176"/>
      <c r="E52" s="177"/>
    </row>
    <row r="53" spans="2:5" ht="15" x14ac:dyDescent="0.2">
      <c r="B53" s="168" t="s">
        <v>32</v>
      </c>
      <c r="C53" s="169"/>
      <c r="D53" s="169"/>
      <c r="E53" s="170"/>
    </row>
    <row r="54" spans="2:5" x14ac:dyDescent="0.2">
      <c r="B54" s="110" t="s">
        <v>33</v>
      </c>
      <c r="C54" s="111">
        <v>1241064000</v>
      </c>
      <c r="D54" s="111">
        <v>-24000000</v>
      </c>
      <c r="E54" s="112">
        <f>+SUM(C54:D54)</f>
        <v>1217064000</v>
      </c>
    </row>
    <row r="55" spans="2:5" ht="15" x14ac:dyDescent="0.2">
      <c r="B55" s="168" t="s">
        <v>42</v>
      </c>
      <c r="C55" s="169"/>
      <c r="D55" s="169"/>
      <c r="E55" s="170"/>
    </row>
    <row r="56" spans="2:5" x14ac:dyDescent="0.2">
      <c r="B56" s="110" t="s">
        <v>43</v>
      </c>
      <c r="C56" s="111">
        <v>0</v>
      </c>
      <c r="D56" s="111">
        <v>24000000</v>
      </c>
      <c r="E56" s="112">
        <f>+SUM(C56:D56)</f>
        <v>24000000</v>
      </c>
    </row>
    <row r="57" spans="2:5" ht="15.75" thickBot="1" x14ac:dyDescent="0.25">
      <c r="B57" s="113" t="s">
        <v>10</v>
      </c>
      <c r="C57" s="114">
        <f>+C54+C56</f>
        <v>1241064000</v>
      </c>
      <c r="D57" s="114">
        <f>+D54+D56</f>
        <v>0</v>
      </c>
      <c r="E57" s="115">
        <f>+E54+E56</f>
        <v>1241064000</v>
      </c>
    </row>
    <row r="74" spans="2:6" ht="15" thickBot="1" x14ac:dyDescent="0.25"/>
    <row r="75" spans="2:6" ht="39" thickBot="1" x14ac:dyDescent="0.25">
      <c r="B75" s="134" t="s">
        <v>158</v>
      </c>
      <c r="C75" s="135" t="s">
        <v>159</v>
      </c>
      <c r="D75" s="135" t="s">
        <v>160</v>
      </c>
      <c r="E75" s="135" t="s">
        <v>161</v>
      </c>
      <c r="F75" s="135" t="s">
        <v>162</v>
      </c>
    </row>
    <row r="76" spans="2:6" ht="15" thickBot="1" x14ac:dyDescent="0.25">
      <c r="B76" s="136" t="s">
        <v>163</v>
      </c>
      <c r="C76" s="137">
        <v>195125184</v>
      </c>
      <c r="D76" s="137">
        <v>412659347</v>
      </c>
      <c r="E76" s="137">
        <v>375203854</v>
      </c>
      <c r="F76" s="137">
        <v>982988385</v>
      </c>
    </row>
    <row r="77" spans="2:6" ht="15" thickBot="1" x14ac:dyDescent="0.25">
      <c r="B77" s="136" t="s">
        <v>164</v>
      </c>
      <c r="C77" s="137">
        <v>195125184</v>
      </c>
      <c r="D77" s="137">
        <v>204325442</v>
      </c>
      <c r="E77" s="137">
        <v>315983162</v>
      </c>
      <c r="F77" s="137">
        <v>715433788</v>
      </c>
    </row>
    <row r="78" spans="2:6" ht="15" thickBot="1" x14ac:dyDescent="0.25">
      <c r="B78" s="136" t="s">
        <v>165</v>
      </c>
      <c r="C78" s="137">
        <v>199125184</v>
      </c>
      <c r="D78" s="137">
        <v>233325442</v>
      </c>
      <c r="E78" s="137">
        <v>330033162</v>
      </c>
      <c r="F78" s="137">
        <v>762483788</v>
      </c>
    </row>
    <row r="79" spans="2:6" ht="15" thickBot="1" x14ac:dyDescent="0.25">
      <c r="B79" s="136" t="s">
        <v>166</v>
      </c>
      <c r="C79" s="137">
        <v>199125184</v>
      </c>
      <c r="D79" s="137">
        <v>240117942</v>
      </c>
      <c r="E79" s="137">
        <v>208500662</v>
      </c>
      <c r="F79" s="137">
        <v>647743788</v>
      </c>
    </row>
    <row r="80" spans="2:6" ht="16.5" thickBot="1" x14ac:dyDescent="0.3">
      <c r="B80" s="138"/>
      <c r="C80" s="138"/>
      <c r="D80" s="139"/>
      <c r="E80" s="140" t="s">
        <v>10</v>
      </c>
      <c r="F80" s="141">
        <v>3108649750</v>
      </c>
    </row>
    <row r="84" spans="2:9" ht="15" thickBot="1" x14ac:dyDescent="0.25"/>
    <row r="85" spans="2:9" ht="39" thickBot="1" x14ac:dyDescent="0.25">
      <c r="B85" s="134" t="s">
        <v>158</v>
      </c>
      <c r="C85" s="135" t="s">
        <v>159</v>
      </c>
      <c r="D85" s="135" t="s">
        <v>160</v>
      </c>
      <c r="E85" s="135" t="s">
        <v>161</v>
      </c>
      <c r="F85" s="135" t="s">
        <v>162</v>
      </c>
    </row>
    <row r="86" spans="2:9" ht="15" thickBot="1" x14ac:dyDescent="0.25">
      <c r="B86" s="136" t="s">
        <v>163</v>
      </c>
      <c r="C86" s="137">
        <v>195125184</v>
      </c>
      <c r="D86" s="137">
        <v>412659347</v>
      </c>
      <c r="E86" s="137">
        <v>375203854</v>
      </c>
      <c r="F86" s="137">
        <f>+SUM(C86:E86)</f>
        <v>982988385</v>
      </c>
      <c r="G86" s="142"/>
      <c r="H86" s="142"/>
      <c r="I86" s="142"/>
    </row>
    <row r="87" spans="2:9" ht="15" thickBot="1" x14ac:dyDescent="0.25">
      <c r="B87" s="136" t="s">
        <v>164</v>
      </c>
      <c r="C87" s="137">
        <v>195125184</v>
      </c>
      <c r="D87" s="137">
        <v>204325442</v>
      </c>
      <c r="E87" s="137">
        <v>315983162</v>
      </c>
      <c r="F87" s="137">
        <f t="shared" ref="F87:F89" si="2">+SUM(C87:E87)</f>
        <v>715433788</v>
      </c>
      <c r="G87" s="142"/>
      <c r="H87" s="142"/>
      <c r="I87" s="142"/>
    </row>
    <row r="88" spans="2:9" ht="15" thickBot="1" x14ac:dyDescent="0.25">
      <c r="B88" s="136" t="s">
        <v>165</v>
      </c>
      <c r="C88" s="137">
        <v>195125184</v>
      </c>
      <c r="D88" s="137">
        <v>229325442</v>
      </c>
      <c r="E88" s="137">
        <v>326033162</v>
      </c>
      <c r="F88" s="137">
        <f t="shared" si="2"/>
        <v>750483788</v>
      </c>
      <c r="G88" s="142"/>
      <c r="H88" s="142"/>
      <c r="I88" s="142"/>
    </row>
    <row r="89" spans="2:9" ht="15" thickBot="1" x14ac:dyDescent="0.25">
      <c r="B89" s="136" t="s">
        <v>166</v>
      </c>
      <c r="C89" s="137">
        <v>195125184</v>
      </c>
      <c r="D89" s="137">
        <v>236117942</v>
      </c>
      <c r="E89" s="137">
        <v>204500663</v>
      </c>
      <c r="F89" s="137">
        <f t="shared" si="2"/>
        <v>635743789</v>
      </c>
      <c r="G89" s="142"/>
      <c r="H89" s="142"/>
      <c r="I89" s="142"/>
    </row>
    <row r="90" spans="2:9" ht="16.5" thickBot="1" x14ac:dyDescent="0.3">
      <c r="B90" s="138"/>
      <c r="C90" s="138"/>
      <c r="D90" s="139"/>
      <c r="E90" s="140" t="s">
        <v>10</v>
      </c>
      <c r="F90" s="141">
        <f>+SUM(F86:F89)</f>
        <v>3084649750</v>
      </c>
    </row>
    <row r="96" spans="2:9" x14ac:dyDescent="0.2">
      <c r="E96" s="129"/>
    </row>
    <row r="113" spans="2:5" ht="15" thickBot="1" x14ac:dyDescent="0.25"/>
    <row r="114" spans="2:5" ht="45.75" thickBot="1" x14ac:dyDescent="0.25">
      <c r="B114" s="143" t="s">
        <v>167</v>
      </c>
      <c r="C114" s="144" t="s">
        <v>168</v>
      </c>
      <c r="D114" s="144" t="s">
        <v>169</v>
      </c>
      <c r="E114" s="144" t="s">
        <v>170</v>
      </c>
    </row>
    <row r="115" spans="2:5" ht="15" thickBot="1" x14ac:dyDescent="0.25">
      <c r="B115" s="145" t="s">
        <v>171</v>
      </c>
      <c r="C115" s="146">
        <v>72402000</v>
      </c>
      <c r="D115" s="146">
        <v>58050467</v>
      </c>
      <c r="E115" s="146">
        <v>14351533</v>
      </c>
    </row>
    <row r="116" spans="2:5" ht="15" thickBot="1" x14ac:dyDescent="0.25">
      <c r="B116" s="145" t="s">
        <v>172</v>
      </c>
      <c r="C116" s="146">
        <v>106242000</v>
      </c>
      <c r="D116" s="146">
        <v>104324400</v>
      </c>
      <c r="E116" s="146">
        <v>1917600</v>
      </c>
    </row>
    <row r="117" spans="2:5" ht="15" thickBot="1" x14ac:dyDescent="0.25">
      <c r="B117" s="145" t="s">
        <v>173</v>
      </c>
      <c r="C117" s="146">
        <v>106242000</v>
      </c>
      <c r="D117" s="146">
        <v>104818000</v>
      </c>
      <c r="E117" s="146">
        <v>1424000</v>
      </c>
    </row>
    <row r="118" spans="2:5" ht="15" thickBot="1" x14ac:dyDescent="0.25">
      <c r="B118" s="145" t="s">
        <v>174</v>
      </c>
      <c r="C118" s="146">
        <v>106242000</v>
      </c>
      <c r="D118" s="146">
        <v>105530000</v>
      </c>
      <c r="E118" s="146">
        <v>712000</v>
      </c>
    </row>
    <row r="119" spans="2:5" ht="15" thickBot="1" x14ac:dyDescent="0.25">
      <c r="B119" s="145" t="s">
        <v>175</v>
      </c>
      <c r="C119" s="146">
        <v>106242000</v>
      </c>
      <c r="D119" s="146">
        <v>105269000</v>
      </c>
      <c r="E119" s="146">
        <v>973000</v>
      </c>
    </row>
    <row r="120" spans="2:5" ht="15" thickBot="1" x14ac:dyDescent="0.25">
      <c r="B120" s="145" t="s">
        <v>176</v>
      </c>
      <c r="C120" s="146">
        <v>106242000</v>
      </c>
      <c r="D120" s="146">
        <v>106242000</v>
      </c>
      <c r="E120" s="146">
        <v>0</v>
      </c>
    </row>
    <row r="121" spans="2:5" ht="15" thickBot="1" x14ac:dyDescent="0.25">
      <c r="B121" s="145" t="s">
        <v>177</v>
      </c>
      <c r="C121" s="146">
        <v>106242000</v>
      </c>
      <c r="D121" s="146">
        <v>102540000</v>
      </c>
      <c r="E121" s="146">
        <v>3702000</v>
      </c>
    </row>
    <row r="122" spans="2:5" ht="15" thickBot="1" x14ac:dyDescent="0.25">
      <c r="B122" s="145" t="s">
        <v>178</v>
      </c>
      <c r="C122" s="146">
        <v>106242000</v>
      </c>
      <c r="D122" s="146">
        <v>102540000</v>
      </c>
      <c r="E122" s="146">
        <v>3702000</v>
      </c>
    </row>
    <row r="123" spans="2:5" ht="15" thickBot="1" x14ac:dyDescent="0.25">
      <c r="B123" s="145" t="s">
        <v>102</v>
      </c>
      <c r="C123" s="146">
        <v>106242000</v>
      </c>
      <c r="D123" s="146">
        <v>102540000</v>
      </c>
      <c r="E123" s="146">
        <v>3702000</v>
      </c>
    </row>
    <row r="124" spans="2:5" ht="15" thickBot="1" x14ac:dyDescent="0.25">
      <c r="B124" s="145" t="s">
        <v>103</v>
      </c>
      <c r="C124" s="146">
        <v>106242000</v>
      </c>
      <c r="D124" s="146">
        <v>102540000</v>
      </c>
      <c r="E124" s="146">
        <v>3702000</v>
      </c>
    </row>
    <row r="125" spans="2:5" ht="15" thickBot="1" x14ac:dyDescent="0.25">
      <c r="B125" s="145" t="s">
        <v>104</v>
      </c>
      <c r="C125" s="146">
        <v>106242000</v>
      </c>
      <c r="D125" s="146">
        <v>104391000</v>
      </c>
      <c r="E125" s="146">
        <v>1851000</v>
      </c>
    </row>
    <row r="126" spans="2:5" ht="15" thickBot="1" x14ac:dyDescent="0.25">
      <c r="B126" s="145" t="s">
        <v>105</v>
      </c>
      <c r="C126" s="146">
        <v>106242000</v>
      </c>
      <c r="D126" s="146">
        <v>106242000</v>
      </c>
      <c r="E126" s="146">
        <v>0</v>
      </c>
    </row>
    <row r="127" spans="2:5" ht="15.75" thickBot="1" x14ac:dyDescent="0.25">
      <c r="B127" s="147" t="s">
        <v>10</v>
      </c>
      <c r="C127" s="148">
        <v>1241064000</v>
      </c>
      <c r="D127" s="148">
        <v>1205026867</v>
      </c>
      <c r="E127" s="148">
        <v>36037133</v>
      </c>
    </row>
  </sheetData>
  <mergeCells count="32">
    <mergeCell ref="B10:B11"/>
    <mergeCell ref="C10:C11"/>
    <mergeCell ref="D10:D11"/>
    <mergeCell ref="E10:E11"/>
    <mergeCell ref="B3:E3"/>
    <mergeCell ref="B4:B5"/>
    <mergeCell ref="C4:C5"/>
    <mergeCell ref="D4:D5"/>
    <mergeCell ref="E4:E5"/>
    <mergeCell ref="B42:B43"/>
    <mergeCell ref="C42:C43"/>
    <mergeCell ref="D42:D43"/>
    <mergeCell ref="E42:E43"/>
    <mergeCell ref="G17:G18"/>
    <mergeCell ref="B27:H27"/>
    <mergeCell ref="G31:G32"/>
    <mergeCell ref="H31:H32"/>
    <mergeCell ref="B33:H33"/>
    <mergeCell ref="B41:E41"/>
    <mergeCell ref="H17:H18"/>
    <mergeCell ref="B19:H19"/>
    <mergeCell ref="G25:G26"/>
    <mergeCell ref="H25:H26"/>
    <mergeCell ref="B53:E53"/>
    <mergeCell ref="B55:E55"/>
    <mergeCell ref="B44:E44"/>
    <mergeCell ref="B46:E46"/>
    <mergeCell ref="B50:E50"/>
    <mergeCell ref="B51:B52"/>
    <mergeCell ref="C51:C52"/>
    <mergeCell ref="D51:D52"/>
    <mergeCell ref="E51:E52"/>
  </mergeCells>
  <conditionalFormatting sqref="E4:E6">
    <cfRule type="cellIs" dxfId="3" priority="4" operator="lessThan">
      <formula>0</formula>
    </cfRule>
  </conditionalFormatting>
  <conditionalFormatting sqref="E10:E12">
    <cfRule type="cellIs" dxfId="2" priority="3" operator="lessThan">
      <formula>0</formula>
    </cfRule>
  </conditionalFormatting>
  <conditionalFormatting sqref="E42:E43 E45 E47">
    <cfRule type="cellIs" dxfId="1" priority="2" operator="lessThan">
      <formula>0</formula>
    </cfRule>
  </conditionalFormatting>
  <conditionalFormatting sqref="E51:E52 E54 E56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23366-3322-42CE-88A2-763914BDE583}">
  <dimension ref="B1:BI140"/>
  <sheetViews>
    <sheetView showGridLines="0" topLeftCell="I1" zoomScale="85" zoomScaleNormal="85" workbookViewId="0">
      <selection activeCell="AD25" sqref="J23:AD25"/>
    </sheetView>
  </sheetViews>
  <sheetFormatPr baseColWidth="10" defaultRowHeight="14.25" x14ac:dyDescent="0.2"/>
  <cols>
    <col min="1" max="1" width="11.42578125" style="98"/>
    <col min="2" max="2" width="30.85546875" style="98" bestFit="1" customWidth="1"/>
    <col min="3" max="3" width="19.28515625" style="98" bestFit="1" customWidth="1"/>
    <col min="4" max="5" width="14.140625" style="98" bestFit="1" customWidth="1"/>
    <col min="6" max="6" width="19.28515625" style="98" bestFit="1" customWidth="1"/>
    <col min="7" max="8" width="11.7109375" style="98" bestFit="1" customWidth="1"/>
    <col min="9" max="9" width="19.28515625" style="98" bestFit="1" customWidth="1"/>
    <col min="10" max="11" width="14.140625" style="98" bestFit="1" customWidth="1"/>
    <col min="12" max="12" width="5.7109375" style="98" bestFit="1" customWidth="1"/>
    <col min="13" max="13" width="30.85546875" style="98" bestFit="1" customWidth="1"/>
    <col min="14" max="14" width="19.28515625" style="98" bestFit="1" customWidth="1"/>
    <col min="15" max="16" width="15.7109375" style="98" bestFit="1" customWidth="1"/>
    <col min="17" max="17" width="19.28515625" style="98" bestFit="1" customWidth="1"/>
    <col min="18" max="19" width="11.7109375" style="98" bestFit="1" customWidth="1"/>
    <col min="20" max="20" width="19.28515625" style="98" bestFit="1" customWidth="1"/>
    <col min="21" max="22" width="15.7109375" style="98" bestFit="1" customWidth="1"/>
    <col min="23" max="23" width="11.42578125" style="98"/>
    <col min="24" max="24" width="5.7109375" style="98" bestFit="1" customWidth="1"/>
    <col min="25" max="25" width="38.85546875" style="98" bestFit="1" customWidth="1"/>
    <col min="26" max="26" width="19.28515625" style="98" bestFit="1" customWidth="1"/>
    <col min="27" max="28" width="15.7109375" style="98" bestFit="1" customWidth="1"/>
    <col min="29" max="29" width="19.28515625" style="98" bestFit="1" customWidth="1"/>
    <col min="30" max="31" width="11.7109375" style="98" bestFit="1" customWidth="1"/>
    <col min="32" max="32" width="19.28515625" style="98" bestFit="1" customWidth="1"/>
    <col min="33" max="34" width="15.7109375" style="98" bestFit="1" customWidth="1"/>
    <col min="35" max="35" width="11.42578125" style="98"/>
    <col min="36" max="36" width="30.85546875" style="98" bestFit="1" customWidth="1"/>
    <col min="37" max="37" width="15.7109375" style="98" bestFit="1" customWidth="1"/>
    <col min="38" max="40" width="14.140625" style="98" bestFit="1" customWidth="1"/>
    <col min="41" max="41" width="14.7109375" style="98" bestFit="1" customWidth="1"/>
    <col min="42" max="42" width="17.28515625" style="98" bestFit="1" customWidth="1"/>
    <col min="43" max="43" width="14.140625" style="98" bestFit="1" customWidth="1"/>
    <col min="44" max="44" width="15.7109375" style="98" bestFit="1" customWidth="1"/>
    <col min="45" max="45" width="11.42578125" style="98"/>
    <col min="46" max="46" width="55.28515625" style="98" bestFit="1" customWidth="1"/>
    <col min="47" max="49" width="14.140625" style="98" bestFit="1" customWidth="1"/>
    <col min="50" max="50" width="15.7109375" style="98" customWidth="1"/>
    <col min="51" max="51" width="14.7109375" style="98" bestFit="1" customWidth="1"/>
    <col min="52" max="52" width="17.28515625" style="98" bestFit="1" customWidth="1"/>
    <col min="53" max="53" width="15.7109375" style="98" bestFit="1" customWidth="1"/>
    <col min="54" max="54" width="14.140625" style="98" bestFit="1" customWidth="1"/>
    <col min="55" max="55" width="15.7109375" style="98" bestFit="1" customWidth="1"/>
    <col min="56" max="56" width="14.140625" style="98" bestFit="1" customWidth="1"/>
    <col min="57" max="57" width="11.42578125" style="98"/>
    <col min="58" max="58" width="50" style="106" bestFit="1" customWidth="1"/>
    <col min="59" max="59" width="15.7109375" style="106" bestFit="1" customWidth="1"/>
    <col min="60" max="60" width="11.7109375" style="106" bestFit="1" customWidth="1"/>
    <col min="61" max="61" width="15.7109375" style="106" bestFit="1" customWidth="1"/>
    <col min="62" max="16384" width="11.42578125" style="98"/>
  </cols>
  <sheetData>
    <row r="1" spans="2:22" ht="15" thickBot="1" x14ac:dyDescent="0.25"/>
    <row r="2" spans="2:22" ht="15.75" x14ac:dyDescent="0.2">
      <c r="B2" s="194" t="s">
        <v>126</v>
      </c>
      <c r="C2" s="195"/>
      <c r="D2" s="195"/>
      <c r="E2" s="195"/>
      <c r="F2" s="195"/>
      <c r="G2" s="195"/>
      <c r="H2" s="195"/>
      <c r="I2" s="195"/>
      <c r="J2" s="195"/>
      <c r="K2" s="196"/>
    </row>
    <row r="3" spans="2:22" ht="15.75" customHeight="1" x14ac:dyDescent="0.2">
      <c r="B3" s="197" t="s">
        <v>32</v>
      </c>
      <c r="C3" s="192" t="s">
        <v>129</v>
      </c>
      <c r="D3" s="192"/>
      <c r="E3" s="192" t="s">
        <v>10</v>
      </c>
      <c r="F3" s="192" t="s">
        <v>9</v>
      </c>
      <c r="G3" s="192"/>
      <c r="H3" s="192" t="s">
        <v>10</v>
      </c>
      <c r="I3" s="192" t="s">
        <v>130</v>
      </c>
      <c r="J3" s="192"/>
      <c r="K3" s="193" t="s">
        <v>10</v>
      </c>
    </row>
    <row r="4" spans="2:22" ht="15.75" customHeight="1" x14ac:dyDescent="0.2">
      <c r="B4" s="197"/>
      <c r="C4" s="99" t="s">
        <v>127</v>
      </c>
      <c r="D4" s="99" t="s">
        <v>128</v>
      </c>
      <c r="E4" s="192"/>
      <c r="F4" s="99" t="s">
        <v>127</v>
      </c>
      <c r="G4" s="99" t="s">
        <v>128</v>
      </c>
      <c r="H4" s="192"/>
      <c r="I4" s="99" t="s">
        <v>127</v>
      </c>
      <c r="J4" s="99" t="s">
        <v>128</v>
      </c>
      <c r="K4" s="193"/>
    </row>
    <row r="5" spans="2:22" x14ac:dyDescent="0.2">
      <c r="B5" s="100" t="s">
        <v>34</v>
      </c>
      <c r="C5" s="101">
        <v>4734000</v>
      </c>
      <c r="D5" s="101">
        <v>14582000</v>
      </c>
      <c r="E5" s="101">
        <f>+C5+D5</f>
        <v>19316000</v>
      </c>
      <c r="F5" s="101">
        <v>1162000</v>
      </c>
      <c r="G5" s="101">
        <v>3578000</v>
      </c>
      <c r="H5" s="101">
        <f>+F5+G5</f>
        <v>4740000</v>
      </c>
      <c r="I5" s="101">
        <v>5896000</v>
      </c>
      <c r="J5" s="101">
        <v>18160000</v>
      </c>
      <c r="K5" s="102">
        <f>+I5+J5</f>
        <v>24056000</v>
      </c>
    </row>
    <row r="6" spans="2:22" x14ac:dyDescent="0.2">
      <c r="B6" s="100" t="s">
        <v>36</v>
      </c>
      <c r="C6" s="101">
        <v>32841000</v>
      </c>
      <c r="D6" s="101">
        <v>87676000</v>
      </c>
      <c r="E6" s="101">
        <f t="shared" ref="E6:E8" si="0">+C6+D6</f>
        <v>120517000</v>
      </c>
      <c r="F6" s="101">
        <v>100000</v>
      </c>
      <c r="G6" s="101">
        <v>306000</v>
      </c>
      <c r="H6" s="101">
        <f t="shared" ref="H6:H8" si="1">+F6+G6</f>
        <v>406000</v>
      </c>
      <c r="I6" s="101">
        <v>32941000</v>
      </c>
      <c r="J6" s="101">
        <v>87982000</v>
      </c>
      <c r="K6" s="102">
        <f t="shared" ref="K6:K8" si="2">+I6+J6</f>
        <v>120923000</v>
      </c>
    </row>
    <row r="7" spans="2:22" x14ac:dyDescent="0.2">
      <c r="B7" s="100" t="s">
        <v>37</v>
      </c>
      <c r="C7" s="101">
        <v>32841000</v>
      </c>
      <c r="D7" s="101">
        <v>87676000</v>
      </c>
      <c r="E7" s="101">
        <f t="shared" si="0"/>
        <v>120517000</v>
      </c>
      <c r="F7" s="101">
        <v>100000</v>
      </c>
      <c r="G7" s="101">
        <v>306000</v>
      </c>
      <c r="H7" s="101">
        <f t="shared" si="1"/>
        <v>406000</v>
      </c>
      <c r="I7" s="101">
        <v>32941000</v>
      </c>
      <c r="J7" s="101">
        <v>87982000</v>
      </c>
      <c r="K7" s="102">
        <f t="shared" si="2"/>
        <v>120923000</v>
      </c>
    </row>
    <row r="8" spans="2:22" x14ac:dyDescent="0.2">
      <c r="B8" s="100" t="s">
        <v>38</v>
      </c>
      <c r="C8" s="101">
        <v>3922000</v>
      </c>
      <c r="D8" s="101">
        <v>10150000</v>
      </c>
      <c r="E8" s="101">
        <f t="shared" si="0"/>
        <v>14072000</v>
      </c>
      <c r="F8" s="101">
        <v>12000</v>
      </c>
      <c r="G8" s="101">
        <v>31000</v>
      </c>
      <c r="H8" s="101">
        <f t="shared" si="1"/>
        <v>43000</v>
      </c>
      <c r="I8" s="101">
        <v>3934000</v>
      </c>
      <c r="J8" s="101">
        <v>10181000</v>
      </c>
      <c r="K8" s="102">
        <f t="shared" si="2"/>
        <v>14115000</v>
      </c>
    </row>
    <row r="9" spans="2:22" ht="15.75" thickBot="1" x14ac:dyDescent="0.25">
      <c r="B9" s="103" t="s">
        <v>10</v>
      </c>
      <c r="C9" s="104">
        <f>+SUM(C5:C8)</f>
        <v>74338000</v>
      </c>
      <c r="D9" s="104">
        <f t="shared" ref="D9:K9" si="3">+SUM(D5:D8)</f>
        <v>200084000</v>
      </c>
      <c r="E9" s="104">
        <f t="shared" si="3"/>
        <v>274422000</v>
      </c>
      <c r="F9" s="104">
        <f t="shared" si="3"/>
        <v>1374000</v>
      </c>
      <c r="G9" s="104">
        <f t="shared" si="3"/>
        <v>4221000</v>
      </c>
      <c r="H9" s="104">
        <f t="shared" si="3"/>
        <v>5595000</v>
      </c>
      <c r="I9" s="104">
        <f t="shared" si="3"/>
        <v>75712000</v>
      </c>
      <c r="J9" s="104">
        <f t="shared" si="3"/>
        <v>204305000</v>
      </c>
      <c r="K9" s="105">
        <f t="shared" si="3"/>
        <v>280017000</v>
      </c>
    </row>
    <row r="10" spans="2:22" ht="15" thickBot="1" x14ac:dyDescent="0.25">
      <c r="C10" s="106"/>
      <c r="D10" s="106"/>
      <c r="E10" s="106"/>
      <c r="F10" s="106"/>
      <c r="G10" s="106"/>
      <c r="H10" s="106"/>
      <c r="I10" s="106"/>
      <c r="J10" s="106"/>
      <c r="K10" s="106"/>
    </row>
    <row r="11" spans="2:22" ht="15.75" x14ac:dyDescent="0.2">
      <c r="M11" s="194" t="s">
        <v>126</v>
      </c>
      <c r="N11" s="195"/>
      <c r="O11" s="195"/>
      <c r="P11" s="195"/>
      <c r="Q11" s="195"/>
      <c r="R11" s="195"/>
      <c r="S11" s="195"/>
      <c r="T11" s="195"/>
      <c r="U11" s="195"/>
      <c r="V11" s="196"/>
    </row>
    <row r="12" spans="2:22" ht="15" x14ac:dyDescent="0.2">
      <c r="M12" s="197" t="s">
        <v>32</v>
      </c>
      <c r="N12" s="192" t="s">
        <v>129</v>
      </c>
      <c r="O12" s="192"/>
      <c r="P12" s="192" t="s">
        <v>10</v>
      </c>
      <c r="Q12" s="192" t="s">
        <v>9</v>
      </c>
      <c r="R12" s="192"/>
      <c r="S12" s="192" t="s">
        <v>10</v>
      </c>
      <c r="T12" s="192" t="s">
        <v>130</v>
      </c>
      <c r="U12" s="192"/>
      <c r="V12" s="193" t="s">
        <v>10</v>
      </c>
    </row>
    <row r="13" spans="2:22" ht="15" x14ac:dyDescent="0.2">
      <c r="M13" s="197"/>
      <c r="N13" s="99" t="s">
        <v>127</v>
      </c>
      <c r="O13" s="99" t="s">
        <v>128</v>
      </c>
      <c r="P13" s="192"/>
      <c r="Q13" s="99" t="s">
        <v>127</v>
      </c>
      <c r="R13" s="99" t="s">
        <v>128</v>
      </c>
      <c r="S13" s="192"/>
      <c r="T13" s="99" t="s">
        <v>127</v>
      </c>
      <c r="U13" s="99" t="s">
        <v>128</v>
      </c>
      <c r="V13" s="193"/>
    </row>
    <row r="14" spans="2:22" x14ac:dyDescent="0.2">
      <c r="M14" s="100" t="s">
        <v>43</v>
      </c>
      <c r="N14" s="101">
        <v>247342968</v>
      </c>
      <c r="O14" s="101">
        <v>469913757</v>
      </c>
      <c r="P14" s="101">
        <f>+N14+O14</f>
        <v>717256725</v>
      </c>
      <c r="Q14" s="101">
        <v>-1251025.1999999899</v>
      </c>
      <c r="R14" s="101">
        <v>8508792.9400000013</v>
      </c>
      <c r="S14" s="101">
        <f>+Q14+R14</f>
        <v>7257767.7400000114</v>
      </c>
      <c r="T14" s="101">
        <v>246091942.80000001</v>
      </c>
      <c r="U14" s="101">
        <v>478422549.94</v>
      </c>
      <c r="V14" s="102">
        <f>+T14+U14</f>
        <v>724514492.74000001</v>
      </c>
    </row>
    <row r="15" spans="2:22" ht="15.75" thickBot="1" x14ac:dyDescent="0.25">
      <c r="M15" s="103" t="s">
        <v>10</v>
      </c>
      <c r="N15" s="104">
        <f t="shared" ref="N15:V15" si="4">+SUM(N14:N14)</f>
        <v>247342968</v>
      </c>
      <c r="O15" s="104">
        <f t="shared" si="4"/>
        <v>469913757</v>
      </c>
      <c r="P15" s="104">
        <f t="shared" si="4"/>
        <v>717256725</v>
      </c>
      <c r="Q15" s="104">
        <f t="shared" si="4"/>
        <v>-1251025.1999999899</v>
      </c>
      <c r="R15" s="104">
        <f t="shared" si="4"/>
        <v>8508792.9400000013</v>
      </c>
      <c r="S15" s="104">
        <f t="shared" si="4"/>
        <v>7257767.7400000114</v>
      </c>
      <c r="T15" s="104">
        <f t="shared" si="4"/>
        <v>246091942.80000001</v>
      </c>
      <c r="U15" s="104">
        <f t="shared" si="4"/>
        <v>478422549.94</v>
      </c>
      <c r="V15" s="105">
        <f t="shared" si="4"/>
        <v>724514492.74000001</v>
      </c>
    </row>
    <row r="22" spans="14:45" x14ac:dyDescent="0.2">
      <c r="N22" s="106"/>
      <c r="O22" s="106"/>
      <c r="P22" s="106"/>
      <c r="Q22" s="106"/>
    </row>
    <row r="23" spans="14:45" x14ac:dyDescent="0.2">
      <c r="N23" s="106"/>
      <c r="O23" s="106"/>
      <c r="P23" s="106"/>
      <c r="Q23" s="106"/>
    </row>
    <row r="24" spans="14:45" x14ac:dyDescent="0.2">
      <c r="N24" s="106"/>
      <c r="O24" s="106"/>
      <c r="P24" s="106"/>
      <c r="Q24" s="106"/>
    </row>
    <row r="25" spans="14:45" x14ac:dyDescent="0.2">
      <c r="N25" s="106"/>
      <c r="O25" s="106"/>
      <c r="P25" s="106"/>
      <c r="Q25" s="106"/>
    </row>
    <row r="26" spans="14:45" x14ac:dyDescent="0.2">
      <c r="N26" s="106"/>
      <c r="O26" s="106"/>
      <c r="P26" s="106"/>
      <c r="Q26" s="106"/>
    </row>
    <row r="27" spans="14:45" ht="15" thickBot="1" x14ac:dyDescent="0.25">
      <c r="N27" s="106"/>
      <c r="O27" s="106"/>
      <c r="P27" s="106"/>
      <c r="Q27" s="106"/>
    </row>
    <row r="28" spans="14:45" ht="16.5" thickBot="1" x14ac:dyDescent="0.25">
      <c r="N28" s="106"/>
      <c r="O28" s="106"/>
      <c r="P28" s="106"/>
      <c r="Q28" s="106"/>
      <c r="AJ28" s="194" t="s">
        <v>137</v>
      </c>
      <c r="AK28" s="195"/>
      <c r="AL28" s="195"/>
      <c r="AM28" s="195"/>
      <c r="AN28" s="195"/>
      <c r="AO28" s="195"/>
      <c r="AP28" s="195"/>
      <c r="AQ28" s="195"/>
      <c r="AR28" s="196"/>
    </row>
    <row r="29" spans="14:45" ht="15.75" x14ac:dyDescent="0.2">
      <c r="N29" s="106"/>
      <c r="O29" s="106"/>
      <c r="P29" s="106"/>
      <c r="Q29" s="106"/>
      <c r="Y29" s="194" t="s">
        <v>126</v>
      </c>
      <c r="Z29" s="195"/>
      <c r="AA29" s="195"/>
      <c r="AB29" s="195"/>
      <c r="AC29" s="195"/>
      <c r="AD29" s="195"/>
      <c r="AE29" s="195"/>
      <c r="AF29" s="195"/>
      <c r="AG29" s="195"/>
      <c r="AH29" s="196"/>
      <c r="AJ29" s="197" t="s">
        <v>32</v>
      </c>
      <c r="AK29" s="192" t="s">
        <v>129</v>
      </c>
      <c r="AL29" s="192"/>
      <c r="AM29" s="192"/>
      <c r="AN29" s="192"/>
      <c r="AO29" s="192"/>
      <c r="AP29" s="192"/>
      <c r="AQ29" s="192"/>
      <c r="AR29" s="193" t="s">
        <v>10</v>
      </c>
    </row>
    <row r="30" spans="14:45" ht="15" x14ac:dyDescent="0.2">
      <c r="N30" s="106"/>
      <c r="O30" s="106"/>
      <c r="P30" s="106"/>
      <c r="Q30" s="106"/>
      <c r="Y30" s="197" t="s">
        <v>32</v>
      </c>
      <c r="Z30" s="192" t="s">
        <v>129</v>
      </c>
      <c r="AA30" s="192"/>
      <c r="AB30" s="192" t="s">
        <v>10</v>
      </c>
      <c r="AC30" s="192" t="s">
        <v>9</v>
      </c>
      <c r="AD30" s="192"/>
      <c r="AE30" s="192" t="s">
        <v>10</v>
      </c>
      <c r="AF30" s="192" t="s">
        <v>130</v>
      </c>
      <c r="AG30" s="192"/>
      <c r="AH30" s="193" t="s">
        <v>10</v>
      </c>
      <c r="AJ30" s="197"/>
      <c r="AK30" s="99" t="s">
        <v>131</v>
      </c>
      <c r="AL30" s="99" t="s">
        <v>132</v>
      </c>
      <c r="AM30" s="99" t="s">
        <v>133</v>
      </c>
      <c r="AN30" s="99" t="s">
        <v>134</v>
      </c>
      <c r="AO30" s="99" t="s">
        <v>135</v>
      </c>
      <c r="AP30" s="99" t="s">
        <v>138</v>
      </c>
      <c r="AQ30" s="99" t="s">
        <v>136</v>
      </c>
      <c r="AR30" s="193"/>
    </row>
    <row r="31" spans="14:45" ht="15" x14ac:dyDescent="0.2">
      <c r="N31" s="106"/>
      <c r="O31" s="106"/>
      <c r="P31" s="106"/>
      <c r="Q31" s="106"/>
      <c r="Y31" s="197"/>
      <c r="Z31" s="99" t="s">
        <v>127</v>
      </c>
      <c r="AA31" s="99" t="s">
        <v>128</v>
      </c>
      <c r="AB31" s="192"/>
      <c r="AC31" s="99" t="s">
        <v>127</v>
      </c>
      <c r="AD31" s="99" t="s">
        <v>128</v>
      </c>
      <c r="AE31" s="192"/>
      <c r="AF31" s="99" t="s">
        <v>127</v>
      </c>
      <c r="AG31" s="99" t="s">
        <v>128</v>
      </c>
      <c r="AH31" s="193"/>
      <c r="AJ31" s="100" t="s">
        <v>33</v>
      </c>
      <c r="AK31" s="101">
        <v>1356382000</v>
      </c>
      <c r="AL31" s="101">
        <v>204746000</v>
      </c>
      <c r="AM31" s="101">
        <v>218070000</v>
      </c>
      <c r="AN31" s="101">
        <v>370452000</v>
      </c>
      <c r="AO31" s="101">
        <v>475120000</v>
      </c>
      <c r="AP31" s="101">
        <v>331983000</v>
      </c>
      <c r="AQ31" s="101">
        <v>168176000</v>
      </c>
      <c r="AR31" s="102">
        <f>+SUM(AK31:AQ31)</f>
        <v>3124929000</v>
      </c>
      <c r="AS31" s="106"/>
    </row>
    <row r="32" spans="14:45" x14ac:dyDescent="0.2">
      <c r="N32" s="106"/>
      <c r="O32" s="106"/>
      <c r="P32" s="106"/>
      <c r="Q32" s="106"/>
      <c r="Y32" s="100" t="s">
        <v>45</v>
      </c>
      <c r="Z32" s="101">
        <v>35266368</v>
      </c>
      <c r="AA32" s="101">
        <v>198494324</v>
      </c>
      <c r="AB32" s="101">
        <f t="shared" ref="AB32:AB42" si="5">+Z32+AA32</f>
        <v>233760692</v>
      </c>
      <c r="AC32" s="101">
        <v>-116035.2</v>
      </c>
      <c r="AD32" s="101">
        <v>-263154</v>
      </c>
      <c r="AE32" s="101">
        <f t="shared" ref="AE32:AE42" si="6">+AC32+AD32</f>
        <v>-379189.2</v>
      </c>
      <c r="AF32" s="101">
        <v>35150332.799999997</v>
      </c>
      <c r="AG32" s="101">
        <v>198231170</v>
      </c>
      <c r="AH32" s="102">
        <f t="shared" ref="AH32:AH42" si="7">+AF32+AG32</f>
        <v>233381502.80000001</v>
      </c>
      <c r="AJ32" s="100" t="s">
        <v>34</v>
      </c>
      <c r="AK32" s="101">
        <v>45754000</v>
      </c>
      <c r="AL32" s="101">
        <v>2280000</v>
      </c>
      <c r="AM32" s="101">
        <v>7080000</v>
      </c>
      <c r="AN32" s="101">
        <v>2394000</v>
      </c>
      <c r="AO32" s="101">
        <v>4507000</v>
      </c>
      <c r="AP32" s="101">
        <v>0</v>
      </c>
      <c r="AQ32" s="101">
        <v>2400000</v>
      </c>
      <c r="AR32" s="102">
        <f t="shared" ref="AR32:AR42" si="8">+SUM(AK32:AQ32)</f>
        <v>64415000</v>
      </c>
      <c r="AS32" s="106"/>
    </row>
    <row r="33" spans="14:45" x14ac:dyDescent="0.2">
      <c r="N33" s="106"/>
      <c r="O33" s="106"/>
      <c r="P33" s="106"/>
      <c r="Q33" s="106"/>
      <c r="Y33" s="100" t="s">
        <v>48</v>
      </c>
      <c r="Z33" s="101">
        <v>16550747</v>
      </c>
      <c r="AA33" s="101">
        <v>6000000</v>
      </c>
      <c r="AB33" s="101">
        <f t="shared" si="5"/>
        <v>22550747</v>
      </c>
      <c r="AC33" s="101">
        <v>-140501</v>
      </c>
      <c r="AD33" s="101">
        <v>0</v>
      </c>
      <c r="AE33" s="101">
        <f t="shared" si="6"/>
        <v>-140501</v>
      </c>
      <c r="AF33" s="101">
        <v>16410246</v>
      </c>
      <c r="AG33" s="101">
        <v>6000000</v>
      </c>
      <c r="AH33" s="102">
        <f t="shared" si="7"/>
        <v>22410246</v>
      </c>
      <c r="AJ33" s="100" t="s">
        <v>35</v>
      </c>
      <c r="AK33" s="101">
        <v>56646000</v>
      </c>
      <c r="AL33" s="101">
        <v>8532000</v>
      </c>
      <c r="AM33" s="101">
        <v>9089000</v>
      </c>
      <c r="AN33" s="101">
        <v>15438000</v>
      </c>
      <c r="AO33" s="101">
        <v>19845000</v>
      </c>
      <c r="AP33" s="101">
        <v>13836000</v>
      </c>
      <c r="AQ33" s="101">
        <v>7010000</v>
      </c>
      <c r="AR33" s="102">
        <f t="shared" si="8"/>
        <v>130396000</v>
      </c>
      <c r="AS33" s="106"/>
    </row>
    <row r="34" spans="14:45" x14ac:dyDescent="0.2">
      <c r="N34" s="106"/>
      <c r="O34" s="106"/>
      <c r="P34" s="106"/>
      <c r="Q34" s="106"/>
      <c r="Y34" s="100" t="s">
        <v>49</v>
      </c>
      <c r="Z34" s="101">
        <v>0</v>
      </c>
      <c r="AA34" s="101">
        <v>24302000</v>
      </c>
      <c r="AB34" s="101">
        <f t="shared" si="5"/>
        <v>24302000</v>
      </c>
      <c r="AC34" s="101">
        <v>0</v>
      </c>
      <c r="AD34" s="101">
        <v>-203000</v>
      </c>
      <c r="AE34" s="101">
        <f t="shared" si="6"/>
        <v>-203000</v>
      </c>
      <c r="AF34" s="101">
        <v>0</v>
      </c>
      <c r="AG34" s="101">
        <v>24099000</v>
      </c>
      <c r="AH34" s="102">
        <f t="shared" si="7"/>
        <v>24099000</v>
      </c>
      <c r="AJ34" s="100" t="s">
        <v>36</v>
      </c>
      <c r="AK34" s="101">
        <v>116869000</v>
      </c>
      <c r="AL34" s="101">
        <v>17253000</v>
      </c>
      <c r="AM34" s="101">
        <v>18764000</v>
      </c>
      <c r="AN34" s="101">
        <v>31075000</v>
      </c>
      <c r="AO34" s="101">
        <v>39974000</v>
      </c>
      <c r="AP34" s="101">
        <v>27667000</v>
      </c>
      <c r="AQ34" s="101">
        <v>14216000</v>
      </c>
      <c r="AR34" s="102">
        <f t="shared" si="8"/>
        <v>265818000</v>
      </c>
      <c r="AS34" s="106"/>
    </row>
    <row r="35" spans="14:45" x14ac:dyDescent="0.2">
      <c r="N35" s="106"/>
      <c r="O35" s="106"/>
      <c r="P35" s="106"/>
      <c r="Q35" s="106"/>
      <c r="Y35" s="100" t="s">
        <v>50</v>
      </c>
      <c r="Z35" s="101">
        <v>1908000</v>
      </c>
      <c r="AA35" s="101">
        <v>3600000</v>
      </c>
      <c r="AB35" s="101">
        <f t="shared" si="5"/>
        <v>5508000</v>
      </c>
      <c r="AC35" s="101">
        <v>-16200</v>
      </c>
      <c r="AD35" s="101">
        <v>0</v>
      </c>
      <c r="AE35" s="101">
        <f t="shared" si="6"/>
        <v>-16200</v>
      </c>
      <c r="AF35" s="101">
        <v>1891800</v>
      </c>
      <c r="AG35" s="101">
        <v>3600000</v>
      </c>
      <c r="AH35" s="102">
        <f t="shared" si="7"/>
        <v>5491800</v>
      </c>
      <c r="AJ35" s="100" t="s">
        <v>37</v>
      </c>
      <c r="AK35" s="101">
        <v>116869000</v>
      </c>
      <c r="AL35" s="101">
        <v>17253000</v>
      </c>
      <c r="AM35" s="101">
        <v>18764000</v>
      </c>
      <c r="AN35" s="101">
        <v>31075000</v>
      </c>
      <c r="AO35" s="101">
        <v>39974000</v>
      </c>
      <c r="AP35" s="101">
        <v>27667000</v>
      </c>
      <c r="AQ35" s="101">
        <v>14216000</v>
      </c>
      <c r="AR35" s="102">
        <f t="shared" si="8"/>
        <v>265818000</v>
      </c>
      <c r="AS35" s="106"/>
    </row>
    <row r="36" spans="14:45" x14ac:dyDescent="0.2">
      <c r="N36" s="106"/>
      <c r="O36" s="106"/>
      <c r="P36" s="106"/>
      <c r="Q36" s="106"/>
      <c r="Y36" s="100" t="s">
        <v>52</v>
      </c>
      <c r="Z36" s="101">
        <v>1415851</v>
      </c>
      <c r="AA36" s="101">
        <v>51583727</v>
      </c>
      <c r="AB36" s="101">
        <f t="shared" si="5"/>
        <v>52999578</v>
      </c>
      <c r="AC36" s="101">
        <v>-4889</v>
      </c>
      <c r="AD36" s="101">
        <v>0</v>
      </c>
      <c r="AE36" s="101">
        <f t="shared" si="6"/>
        <v>-4889</v>
      </c>
      <c r="AF36" s="101">
        <v>1410962</v>
      </c>
      <c r="AG36" s="101">
        <v>51583727</v>
      </c>
      <c r="AH36" s="102">
        <f t="shared" si="7"/>
        <v>52994689</v>
      </c>
      <c r="AJ36" s="100" t="s">
        <v>38</v>
      </c>
      <c r="AK36" s="101">
        <v>13554000</v>
      </c>
      <c r="AL36" s="101">
        <v>1967000</v>
      </c>
      <c r="AM36" s="101">
        <v>2191000</v>
      </c>
      <c r="AN36" s="101">
        <v>3706000</v>
      </c>
      <c r="AO36" s="101">
        <v>4752000</v>
      </c>
      <c r="AP36" s="101">
        <v>3236000</v>
      </c>
      <c r="AQ36" s="101">
        <v>1459000</v>
      </c>
      <c r="AR36" s="102">
        <f t="shared" si="8"/>
        <v>30865000</v>
      </c>
      <c r="AS36" s="106"/>
    </row>
    <row r="37" spans="14:45" x14ac:dyDescent="0.2">
      <c r="N37" s="106"/>
      <c r="O37" s="106"/>
      <c r="P37" s="106"/>
      <c r="Q37" s="106"/>
      <c r="Y37" s="100" t="s">
        <v>53</v>
      </c>
      <c r="Z37" s="101">
        <v>20767900</v>
      </c>
      <c r="AA37" s="101">
        <v>7999971</v>
      </c>
      <c r="AB37" s="101">
        <f t="shared" si="5"/>
        <v>28767871</v>
      </c>
      <c r="AC37" s="101">
        <v>-120293</v>
      </c>
      <c r="AD37" s="101">
        <v>-67918</v>
      </c>
      <c r="AE37" s="101">
        <f t="shared" si="6"/>
        <v>-188211</v>
      </c>
      <c r="AF37" s="101">
        <v>20647607</v>
      </c>
      <c r="AG37" s="101">
        <v>7932053</v>
      </c>
      <c r="AH37" s="102">
        <f t="shared" si="7"/>
        <v>28579660</v>
      </c>
      <c r="AJ37" s="100" t="s">
        <v>106</v>
      </c>
      <c r="AK37" s="101">
        <v>115319000</v>
      </c>
      <c r="AL37" s="101">
        <v>17406000</v>
      </c>
      <c r="AM37" s="101">
        <v>18539000</v>
      </c>
      <c r="AN37" s="101">
        <v>31490000</v>
      </c>
      <c r="AO37" s="101">
        <v>40389000</v>
      </c>
      <c r="AP37" s="101">
        <v>28223000</v>
      </c>
      <c r="AQ37" s="101">
        <v>14297000</v>
      </c>
      <c r="AR37" s="102">
        <f t="shared" si="8"/>
        <v>265663000</v>
      </c>
      <c r="AS37" s="106"/>
    </row>
    <row r="38" spans="14:45" x14ac:dyDescent="0.2">
      <c r="N38" s="106"/>
      <c r="O38" s="106"/>
      <c r="P38" s="106"/>
      <c r="Q38" s="106"/>
      <c r="Y38" s="100" t="s">
        <v>54</v>
      </c>
      <c r="Z38" s="101">
        <v>0</v>
      </c>
      <c r="AA38" s="101">
        <v>1865581</v>
      </c>
      <c r="AB38" s="101">
        <f t="shared" si="5"/>
        <v>1865581</v>
      </c>
      <c r="AC38" s="101">
        <v>0</v>
      </c>
      <c r="AD38" s="101">
        <v>-3104</v>
      </c>
      <c r="AE38" s="101">
        <f t="shared" si="6"/>
        <v>-3104</v>
      </c>
      <c r="AF38" s="101">
        <v>0</v>
      </c>
      <c r="AG38" s="101">
        <v>1862477</v>
      </c>
      <c r="AH38" s="102">
        <f t="shared" si="7"/>
        <v>1862477</v>
      </c>
      <c r="AJ38" s="100" t="s">
        <v>107</v>
      </c>
      <c r="AK38" s="101">
        <v>162781000</v>
      </c>
      <c r="AL38" s="101">
        <v>24574000</v>
      </c>
      <c r="AM38" s="101">
        <v>26171000</v>
      </c>
      <c r="AN38" s="101">
        <v>44458000</v>
      </c>
      <c r="AO38" s="101">
        <v>57017000</v>
      </c>
      <c r="AP38" s="101">
        <v>39841000</v>
      </c>
      <c r="AQ38" s="101">
        <v>20183000</v>
      </c>
      <c r="AR38" s="102">
        <f t="shared" si="8"/>
        <v>375025000</v>
      </c>
      <c r="AS38" s="106"/>
    </row>
    <row r="39" spans="14:45" x14ac:dyDescent="0.2">
      <c r="N39" s="106"/>
      <c r="O39" s="106"/>
      <c r="P39" s="106"/>
      <c r="Q39" s="106"/>
      <c r="Y39" s="100" t="s">
        <v>55</v>
      </c>
      <c r="Z39" s="101">
        <v>0</v>
      </c>
      <c r="AA39" s="101">
        <v>127200000</v>
      </c>
      <c r="AB39" s="101">
        <f t="shared" si="5"/>
        <v>127200000</v>
      </c>
      <c r="AC39" s="101">
        <v>0</v>
      </c>
      <c r="AD39" s="101">
        <v>-1080000</v>
      </c>
      <c r="AE39" s="101">
        <f t="shared" si="6"/>
        <v>-1080000</v>
      </c>
      <c r="AF39" s="101">
        <v>0</v>
      </c>
      <c r="AG39" s="101">
        <v>126120000</v>
      </c>
      <c r="AH39" s="102">
        <f t="shared" si="7"/>
        <v>126120000</v>
      </c>
      <c r="AJ39" s="100" t="s">
        <v>108</v>
      </c>
      <c r="AK39" s="101">
        <v>53561000</v>
      </c>
      <c r="AL39" s="101">
        <v>8907000</v>
      </c>
      <c r="AM39" s="101">
        <v>8796000</v>
      </c>
      <c r="AN39" s="101">
        <v>6089000</v>
      </c>
      <c r="AO39" s="101">
        <v>9611000</v>
      </c>
      <c r="AP39" s="101">
        <v>12114000</v>
      </c>
      <c r="AQ39" s="101">
        <v>5979000</v>
      </c>
      <c r="AR39" s="102">
        <f t="shared" si="8"/>
        <v>105057000</v>
      </c>
      <c r="AS39" s="106"/>
    </row>
    <row r="40" spans="14:45" x14ac:dyDescent="0.2">
      <c r="N40" s="106"/>
      <c r="O40" s="106"/>
      <c r="P40" s="106"/>
      <c r="Q40" s="106"/>
      <c r="Y40" s="100" t="s">
        <v>56</v>
      </c>
      <c r="Z40" s="101">
        <v>42194510</v>
      </c>
      <c r="AA40" s="101">
        <v>357304445</v>
      </c>
      <c r="AB40" s="101">
        <f t="shared" si="5"/>
        <v>399498955</v>
      </c>
      <c r="AC40" s="101">
        <v>-182490</v>
      </c>
      <c r="AD40" s="101">
        <v>0</v>
      </c>
      <c r="AE40" s="101">
        <f t="shared" si="6"/>
        <v>-182490</v>
      </c>
      <c r="AF40" s="101">
        <v>42012020</v>
      </c>
      <c r="AG40" s="101">
        <v>357304445</v>
      </c>
      <c r="AH40" s="102">
        <f t="shared" si="7"/>
        <v>399316465</v>
      </c>
      <c r="AJ40" s="100" t="s">
        <v>39</v>
      </c>
      <c r="AK40" s="101">
        <v>56540000</v>
      </c>
      <c r="AL40" s="101">
        <v>8532000</v>
      </c>
      <c r="AM40" s="101">
        <v>9089000</v>
      </c>
      <c r="AN40" s="101">
        <v>15438000</v>
      </c>
      <c r="AO40" s="101">
        <v>19800000</v>
      </c>
      <c r="AP40" s="101">
        <v>13836000</v>
      </c>
      <c r="AQ40" s="101">
        <v>7010000</v>
      </c>
      <c r="AR40" s="102">
        <f t="shared" si="8"/>
        <v>130245000</v>
      </c>
      <c r="AS40" s="106"/>
    </row>
    <row r="41" spans="14:45" x14ac:dyDescent="0.2">
      <c r="N41" s="106"/>
      <c r="O41" s="106"/>
      <c r="P41" s="106"/>
      <c r="Q41" s="106"/>
      <c r="Y41" s="100" t="s">
        <v>59</v>
      </c>
      <c r="Z41" s="101">
        <v>42651220</v>
      </c>
      <c r="AA41" s="101">
        <v>0</v>
      </c>
      <c r="AB41" s="101">
        <f t="shared" si="5"/>
        <v>42651220</v>
      </c>
      <c r="AC41" s="101">
        <v>-362133</v>
      </c>
      <c r="AD41" s="101">
        <v>0</v>
      </c>
      <c r="AE41" s="101">
        <f t="shared" si="6"/>
        <v>-362133</v>
      </c>
      <c r="AF41" s="101">
        <v>42289087</v>
      </c>
      <c r="AG41" s="101">
        <v>0</v>
      </c>
      <c r="AH41" s="102">
        <f t="shared" si="7"/>
        <v>42289087</v>
      </c>
      <c r="AJ41" s="100" t="s">
        <v>40</v>
      </c>
      <c r="AK41" s="101">
        <v>42409000</v>
      </c>
      <c r="AL41" s="101">
        <v>6399000</v>
      </c>
      <c r="AM41" s="101">
        <v>6819000</v>
      </c>
      <c r="AN41" s="101">
        <v>11582000</v>
      </c>
      <c r="AO41" s="101">
        <v>14852000</v>
      </c>
      <c r="AP41" s="101">
        <v>10377000</v>
      </c>
      <c r="AQ41" s="101">
        <v>5258000</v>
      </c>
      <c r="AR41" s="102">
        <f t="shared" si="8"/>
        <v>97696000</v>
      </c>
      <c r="AS41" s="106"/>
    </row>
    <row r="42" spans="14:45" x14ac:dyDescent="0.2">
      <c r="N42" s="106"/>
      <c r="O42" s="106"/>
      <c r="P42" s="106"/>
      <c r="Q42" s="106"/>
      <c r="Y42" s="100" t="s">
        <v>60</v>
      </c>
      <c r="Z42" s="101">
        <v>76047383</v>
      </c>
      <c r="AA42" s="101">
        <v>0</v>
      </c>
      <c r="AB42" s="101">
        <f t="shared" si="5"/>
        <v>76047383</v>
      </c>
      <c r="AC42" s="101">
        <v>-129806</v>
      </c>
      <c r="AD42" s="101">
        <v>0</v>
      </c>
      <c r="AE42" s="101">
        <f t="shared" si="6"/>
        <v>-129806</v>
      </c>
      <c r="AF42" s="101">
        <v>75917577</v>
      </c>
      <c r="AG42" s="101">
        <v>0</v>
      </c>
      <c r="AH42" s="102">
        <f t="shared" si="7"/>
        <v>75917577</v>
      </c>
      <c r="AJ42" s="100" t="s">
        <v>41</v>
      </c>
      <c r="AK42" s="101">
        <v>28277000</v>
      </c>
      <c r="AL42" s="101">
        <v>4266000</v>
      </c>
      <c r="AM42" s="101">
        <v>4547000</v>
      </c>
      <c r="AN42" s="101">
        <v>7722000</v>
      </c>
      <c r="AO42" s="101">
        <v>9901000</v>
      </c>
      <c r="AP42" s="101">
        <v>6919000</v>
      </c>
      <c r="AQ42" s="101">
        <v>3507000</v>
      </c>
      <c r="AR42" s="102">
        <f t="shared" si="8"/>
        <v>65139000</v>
      </c>
      <c r="AS42" s="106"/>
    </row>
    <row r="43" spans="14:45" ht="15.75" thickBot="1" x14ac:dyDescent="0.25">
      <c r="N43" s="106"/>
      <c r="O43" s="106"/>
      <c r="P43" s="106"/>
      <c r="Q43" s="106"/>
      <c r="Y43" s="103" t="s">
        <v>10</v>
      </c>
      <c r="Z43" s="104">
        <f t="shared" ref="Z43:AH43" si="9">+SUM(Z32:Z42)</f>
        <v>236801979</v>
      </c>
      <c r="AA43" s="104">
        <f t="shared" si="9"/>
        <v>778350048</v>
      </c>
      <c r="AB43" s="104">
        <f t="shared" si="9"/>
        <v>1015152027</v>
      </c>
      <c r="AC43" s="104">
        <f t="shared" si="9"/>
        <v>-1072347.2</v>
      </c>
      <c r="AD43" s="104">
        <f t="shared" si="9"/>
        <v>-1617176</v>
      </c>
      <c r="AE43" s="104">
        <f t="shared" si="9"/>
        <v>-2689523.2</v>
      </c>
      <c r="AF43" s="104">
        <f t="shared" si="9"/>
        <v>235729631.80000001</v>
      </c>
      <c r="AG43" s="104">
        <f t="shared" si="9"/>
        <v>776732872</v>
      </c>
      <c r="AH43" s="105">
        <f t="shared" si="9"/>
        <v>1012462503.8</v>
      </c>
      <c r="AJ43" s="103" t="s">
        <v>10</v>
      </c>
      <c r="AK43" s="104">
        <f t="shared" ref="AK43:AR43" si="10">+SUM(AK31:AK42)</f>
        <v>2164961000</v>
      </c>
      <c r="AL43" s="104">
        <f t="shared" si="10"/>
        <v>322115000</v>
      </c>
      <c r="AM43" s="104">
        <f t="shared" si="10"/>
        <v>347919000</v>
      </c>
      <c r="AN43" s="104">
        <f t="shared" si="10"/>
        <v>570919000</v>
      </c>
      <c r="AO43" s="104">
        <f t="shared" si="10"/>
        <v>735742000</v>
      </c>
      <c r="AP43" s="104">
        <f t="shared" si="10"/>
        <v>515699000</v>
      </c>
      <c r="AQ43" s="104">
        <f t="shared" si="10"/>
        <v>263711000</v>
      </c>
      <c r="AR43" s="105">
        <f t="shared" si="10"/>
        <v>4921066000</v>
      </c>
      <c r="AS43" s="106"/>
    </row>
    <row r="44" spans="14:45" x14ac:dyDescent="0.2">
      <c r="N44" s="106"/>
      <c r="O44" s="106"/>
      <c r="P44" s="106"/>
      <c r="Q44" s="106"/>
      <c r="Z44" s="106"/>
      <c r="AA44" s="106"/>
      <c r="AB44" s="106"/>
      <c r="AC44" s="106"/>
    </row>
    <row r="45" spans="14:45" ht="15" thickBot="1" x14ac:dyDescent="0.25">
      <c r="Z45" s="106"/>
      <c r="AA45" s="106"/>
      <c r="AB45" s="106"/>
      <c r="AC45" s="106"/>
    </row>
    <row r="46" spans="14:45" ht="15.75" x14ac:dyDescent="0.2">
      <c r="Z46" s="106"/>
      <c r="AA46" s="106"/>
      <c r="AB46" s="106"/>
      <c r="AC46" s="106"/>
      <c r="AJ46" s="194" t="s">
        <v>137</v>
      </c>
      <c r="AK46" s="195"/>
      <c r="AL46" s="195"/>
      <c r="AM46" s="195"/>
      <c r="AN46" s="195"/>
      <c r="AO46" s="195"/>
      <c r="AP46" s="195"/>
      <c r="AQ46" s="195"/>
      <c r="AR46" s="196"/>
    </row>
    <row r="47" spans="14:45" ht="15" x14ac:dyDescent="0.2">
      <c r="Z47" s="106"/>
      <c r="AA47" s="106"/>
      <c r="AB47" s="106"/>
      <c r="AC47" s="106"/>
      <c r="AJ47" s="197" t="s">
        <v>32</v>
      </c>
      <c r="AK47" s="192" t="s">
        <v>9</v>
      </c>
      <c r="AL47" s="192"/>
      <c r="AM47" s="192"/>
      <c r="AN47" s="192"/>
      <c r="AO47" s="192"/>
      <c r="AP47" s="192"/>
      <c r="AQ47" s="192"/>
      <c r="AR47" s="193" t="s">
        <v>10</v>
      </c>
    </row>
    <row r="48" spans="14:45" ht="15" x14ac:dyDescent="0.2">
      <c r="Z48" s="106"/>
      <c r="AA48" s="106"/>
      <c r="AB48" s="106"/>
      <c r="AC48" s="106"/>
      <c r="AJ48" s="197"/>
      <c r="AK48" s="99" t="s">
        <v>131</v>
      </c>
      <c r="AL48" s="99" t="s">
        <v>132</v>
      </c>
      <c r="AM48" s="99" t="s">
        <v>133</v>
      </c>
      <c r="AN48" s="99" t="s">
        <v>134</v>
      </c>
      <c r="AO48" s="99" t="s">
        <v>135</v>
      </c>
      <c r="AP48" s="99" t="s">
        <v>138</v>
      </c>
      <c r="AQ48" s="99" t="s">
        <v>136</v>
      </c>
      <c r="AR48" s="193"/>
    </row>
    <row r="49" spans="26:44" x14ac:dyDescent="0.2">
      <c r="Z49" s="106"/>
      <c r="AA49" s="106"/>
      <c r="AB49" s="106"/>
      <c r="AC49" s="106"/>
      <c r="AJ49" s="100" t="s">
        <v>33</v>
      </c>
      <c r="AK49" s="101">
        <v>0</v>
      </c>
      <c r="AL49" s="101">
        <v>0</v>
      </c>
      <c r="AM49" s="101">
        <v>2904000</v>
      </c>
      <c r="AN49" s="101">
        <v>2896000</v>
      </c>
      <c r="AO49" s="101">
        <v>2549000</v>
      </c>
      <c r="AP49" s="101">
        <v>0</v>
      </c>
      <c r="AQ49" s="101">
        <v>0</v>
      </c>
      <c r="AR49" s="102">
        <f t="shared" ref="AR49:AR60" si="11">+SUM(AK49:AQ49)</f>
        <v>8349000</v>
      </c>
    </row>
    <row r="50" spans="26:44" x14ac:dyDescent="0.2">
      <c r="Z50" s="106"/>
      <c r="AA50" s="106"/>
      <c r="AB50" s="106"/>
      <c r="AC50" s="106"/>
      <c r="AJ50" s="100" t="s">
        <v>34</v>
      </c>
      <c r="AK50" s="101">
        <v>11237000</v>
      </c>
      <c r="AL50" s="101">
        <v>560000</v>
      </c>
      <c r="AM50" s="101">
        <v>1740000</v>
      </c>
      <c r="AN50" s="101">
        <v>587000</v>
      </c>
      <c r="AO50" s="101">
        <v>1107000</v>
      </c>
      <c r="AP50" s="101">
        <v>0</v>
      </c>
      <c r="AQ50" s="101">
        <v>590000</v>
      </c>
      <c r="AR50" s="102">
        <f t="shared" si="11"/>
        <v>15821000</v>
      </c>
    </row>
    <row r="51" spans="26:44" x14ac:dyDescent="0.2">
      <c r="Z51" s="106"/>
      <c r="AA51" s="106"/>
      <c r="AB51" s="106"/>
      <c r="AC51" s="106"/>
      <c r="AJ51" s="100" t="s">
        <v>35</v>
      </c>
      <c r="AK51" s="101">
        <v>0</v>
      </c>
      <c r="AL51" s="101">
        <v>0</v>
      </c>
      <c r="AM51" s="101">
        <v>121000</v>
      </c>
      <c r="AN51" s="101">
        <v>121000</v>
      </c>
      <c r="AO51" s="101">
        <v>106000</v>
      </c>
      <c r="AP51" s="101">
        <v>0</v>
      </c>
      <c r="AQ51" s="101">
        <v>0</v>
      </c>
      <c r="AR51" s="102">
        <f t="shared" si="11"/>
        <v>348000</v>
      </c>
    </row>
    <row r="52" spans="26:44" x14ac:dyDescent="0.2">
      <c r="Z52" s="106"/>
      <c r="AA52" s="106"/>
      <c r="AB52" s="106"/>
      <c r="AC52" s="106"/>
      <c r="AJ52" s="100" t="s">
        <v>36</v>
      </c>
      <c r="AK52" s="101">
        <v>945000</v>
      </c>
      <c r="AL52" s="101">
        <v>48000</v>
      </c>
      <c r="AM52" s="101">
        <v>391000</v>
      </c>
      <c r="AN52" s="101">
        <v>291000</v>
      </c>
      <c r="AO52" s="101">
        <v>306000</v>
      </c>
      <c r="AP52" s="101">
        <v>0</v>
      </c>
      <c r="AQ52" s="101">
        <v>50000</v>
      </c>
      <c r="AR52" s="102">
        <f t="shared" si="11"/>
        <v>2031000</v>
      </c>
    </row>
    <row r="53" spans="26:44" x14ac:dyDescent="0.2">
      <c r="Z53" s="106"/>
      <c r="AA53" s="106"/>
      <c r="AB53" s="106"/>
      <c r="AC53" s="106"/>
      <c r="AJ53" s="100" t="s">
        <v>37</v>
      </c>
      <c r="AK53" s="101">
        <v>945000</v>
      </c>
      <c r="AL53" s="101">
        <v>48000</v>
      </c>
      <c r="AM53" s="101">
        <v>391000</v>
      </c>
      <c r="AN53" s="101">
        <v>291000</v>
      </c>
      <c r="AO53" s="101">
        <v>306000</v>
      </c>
      <c r="AP53" s="101">
        <v>0</v>
      </c>
      <c r="AQ53" s="101">
        <v>50000</v>
      </c>
      <c r="AR53" s="102">
        <f t="shared" si="11"/>
        <v>2031000</v>
      </c>
    </row>
    <row r="54" spans="26:44" x14ac:dyDescent="0.2">
      <c r="Z54" s="106"/>
      <c r="AA54" s="106"/>
      <c r="AB54" s="106"/>
      <c r="AC54" s="106"/>
      <c r="AJ54" s="100" t="s">
        <v>38</v>
      </c>
      <c r="AK54" s="101">
        <v>101000</v>
      </c>
      <c r="AL54" s="101">
        <v>6000</v>
      </c>
      <c r="AM54" s="101">
        <v>47000</v>
      </c>
      <c r="AN54" s="101">
        <v>34000</v>
      </c>
      <c r="AO54" s="101">
        <v>33000</v>
      </c>
      <c r="AP54" s="101">
        <v>0</v>
      </c>
      <c r="AQ54" s="101">
        <v>4000</v>
      </c>
      <c r="AR54" s="102">
        <f t="shared" si="11"/>
        <v>225000</v>
      </c>
    </row>
    <row r="55" spans="26:44" x14ac:dyDescent="0.2">
      <c r="AJ55" s="100" t="s">
        <v>106</v>
      </c>
      <c r="AK55" s="101">
        <v>0</v>
      </c>
      <c r="AL55" s="101">
        <v>0</v>
      </c>
      <c r="AM55" s="101">
        <v>247000</v>
      </c>
      <c r="AN55" s="101">
        <v>247000</v>
      </c>
      <c r="AO55" s="101">
        <v>216000</v>
      </c>
      <c r="AP55" s="101">
        <v>0</v>
      </c>
      <c r="AQ55" s="101">
        <v>0</v>
      </c>
      <c r="AR55" s="102">
        <f t="shared" si="11"/>
        <v>710000</v>
      </c>
    </row>
    <row r="56" spans="26:44" x14ac:dyDescent="0.2">
      <c r="AJ56" s="100" t="s">
        <v>107</v>
      </c>
      <c r="AK56" s="101">
        <v>0</v>
      </c>
      <c r="AL56" s="101">
        <v>0</v>
      </c>
      <c r="AM56" s="101">
        <v>349000</v>
      </c>
      <c r="AN56" s="101">
        <v>348000</v>
      </c>
      <c r="AO56" s="101">
        <v>306000</v>
      </c>
      <c r="AP56" s="101">
        <v>0</v>
      </c>
      <c r="AQ56" s="101">
        <v>0</v>
      </c>
      <c r="AR56" s="102">
        <f t="shared" si="11"/>
        <v>1003000</v>
      </c>
    </row>
    <row r="57" spans="26:44" x14ac:dyDescent="0.2">
      <c r="AJ57" s="100" t="s">
        <v>108</v>
      </c>
      <c r="AK57" s="101">
        <v>0</v>
      </c>
      <c r="AL57" s="101">
        <v>0</v>
      </c>
      <c r="AM57" s="101">
        <v>15000</v>
      </c>
      <c r="AN57" s="101">
        <v>15000</v>
      </c>
      <c r="AO57" s="101">
        <v>14000</v>
      </c>
      <c r="AP57" s="101">
        <v>0</v>
      </c>
      <c r="AQ57" s="101">
        <v>0</v>
      </c>
      <c r="AR57" s="102">
        <f t="shared" si="11"/>
        <v>44000</v>
      </c>
    </row>
    <row r="58" spans="26:44" x14ac:dyDescent="0.2">
      <c r="AJ58" s="100" t="s">
        <v>39</v>
      </c>
      <c r="AK58" s="101">
        <v>0</v>
      </c>
      <c r="AL58" s="101">
        <v>0</v>
      </c>
      <c r="AM58" s="101">
        <v>121000</v>
      </c>
      <c r="AN58" s="101">
        <v>121000</v>
      </c>
      <c r="AO58" s="101">
        <v>106000</v>
      </c>
      <c r="AP58" s="101">
        <v>0</v>
      </c>
      <c r="AQ58" s="101">
        <v>0</v>
      </c>
      <c r="AR58" s="102">
        <f t="shared" si="11"/>
        <v>348000</v>
      </c>
    </row>
    <row r="59" spans="26:44" x14ac:dyDescent="0.2">
      <c r="AJ59" s="100" t="s">
        <v>40</v>
      </c>
      <c r="AK59" s="101">
        <v>0</v>
      </c>
      <c r="AL59" s="101">
        <v>0</v>
      </c>
      <c r="AM59" s="101">
        <v>91000</v>
      </c>
      <c r="AN59" s="101">
        <v>90000</v>
      </c>
      <c r="AO59" s="101">
        <v>80000</v>
      </c>
      <c r="AP59" s="101">
        <v>0</v>
      </c>
      <c r="AQ59" s="101">
        <v>0</v>
      </c>
      <c r="AR59" s="102">
        <f t="shared" si="11"/>
        <v>261000</v>
      </c>
    </row>
    <row r="60" spans="26:44" x14ac:dyDescent="0.2">
      <c r="AJ60" s="100" t="s">
        <v>41</v>
      </c>
      <c r="AK60" s="101">
        <v>0</v>
      </c>
      <c r="AL60" s="101">
        <v>0</v>
      </c>
      <c r="AM60" s="101">
        <v>60000</v>
      </c>
      <c r="AN60" s="101">
        <v>60000</v>
      </c>
      <c r="AO60" s="101">
        <v>53000</v>
      </c>
      <c r="AP60" s="101">
        <v>0</v>
      </c>
      <c r="AQ60" s="101">
        <v>0</v>
      </c>
      <c r="AR60" s="102">
        <f t="shared" si="11"/>
        <v>173000</v>
      </c>
    </row>
    <row r="61" spans="26:44" ht="15.75" thickBot="1" x14ac:dyDescent="0.25">
      <c r="AJ61" s="103" t="s">
        <v>10</v>
      </c>
      <c r="AK61" s="104">
        <f t="shared" ref="AK61:AR61" si="12">+SUM(AK49:AK60)</f>
        <v>13228000</v>
      </c>
      <c r="AL61" s="104">
        <f t="shared" si="12"/>
        <v>662000</v>
      </c>
      <c r="AM61" s="104">
        <f t="shared" si="12"/>
        <v>6477000</v>
      </c>
      <c r="AN61" s="104">
        <f t="shared" si="12"/>
        <v>5101000</v>
      </c>
      <c r="AO61" s="104">
        <f t="shared" si="12"/>
        <v>5182000</v>
      </c>
      <c r="AP61" s="104">
        <f t="shared" si="12"/>
        <v>0</v>
      </c>
      <c r="AQ61" s="104">
        <f t="shared" si="12"/>
        <v>694000</v>
      </c>
      <c r="AR61" s="105">
        <f t="shared" si="12"/>
        <v>31344000</v>
      </c>
    </row>
    <row r="62" spans="26:44" x14ac:dyDescent="0.2">
      <c r="AK62" s="106"/>
      <c r="AL62" s="106"/>
      <c r="AM62" s="106"/>
      <c r="AN62" s="106"/>
      <c r="AO62" s="106"/>
      <c r="AP62" s="106"/>
      <c r="AQ62" s="106"/>
      <c r="AR62" s="106"/>
    </row>
    <row r="63" spans="26:44" ht="15" thickBot="1" x14ac:dyDescent="0.25"/>
    <row r="64" spans="26:44" ht="15.75" x14ac:dyDescent="0.2">
      <c r="AJ64" s="194" t="s">
        <v>137</v>
      </c>
      <c r="AK64" s="195"/>
      <c r="AL64" s="195"/>
      <c r="AM64" s="195"/>
      <c r="AN64" s="195"/>
      <c r="AO64" s="195"/>
      <c r="AP64" s="195"/>
      <c r="AQ64" s="195"/>
      <c r="AR64" s="196"/>
    </row>
    <row r="65" spans="36:45" ht="15" x14ac:dyDescent="0.2">
      <c r="AJ65" s="197" t="s">
        <v>32</v>
      </c>
      <c r="AK65" s="192" t="s">
        <v>130</v>
      </c>
      <c r="AL65" s="192"/>
      <c r="AM65" s="192"/>
      <c r="AN65" s="192"/>
      <c r="AO65" s="192"/>
      <c r="AP65" s="192"/>
      <c r="AQ65" s="192"/>
      <c r="AR65" s="193" t="s">
        <v>10</v>
      </c>
    </row>
    <row r="66" spans="36:45" ht="15" x14ac:dyDescent="0.2">
      <c r="AJ66" s="197"/>
      <c r="AK66" s="99" t="s">
        <v>131</v>
      </c>
      <c r="AL66" s="99" t="s">
        <v>132</v>
      </c>
      <c r="AM66" s="99" t="s">
        <v>133</v>
      </c>
      <c r="AN66" s="99" t="s">
        <v>134</v>
      </c>
      <c r="AO66" s="99" t="s">
        <v>135</v>
      </c>
      <c r="AP66" s="99" t="s">
        <v>138</v>
      </c>
      <c r="AQ66" s="99" t="s">
        <v>136</v>
      </c>
      <c r="AR66" s="193"/>
    </row>
    <row r="67" spans="36:45" x14ac:dyDescent="0.2">
      <c r="AJ67" s="100" t="s">
        <v>33</v>
      </c>
      <c r="AK67" s="101">
        <v>1356382000</v>
      </c>
      <c r="AL67" s="101">
        <v>204746000</v>
      </c>
      <c r="AM67" s="101">
        <v>220974000</v>
      </c>
      <c r="AN67" s="101">
        <v>373348000</v>
      </c>
      <c r="AO67" s="101">
        <v>477669000</v>
      </c>
      <c r="AP67" s="101">
        <v>331983000</v>
      </c>
      <c r="AQ67" s="101">
        <v>168176000</v>
      </c>
      <c r="AR67" s="102">
        <f t="shared" ref="AR67:AR78" si="13">+SUM(AK67:AQ67)</f>
        <v>3133278000</v>
      </c>
      <c r="AS67" s="106"/>
    </row>
    <row r="68" spans="36:45" x14ac:dyDescent="0.2">
      <c r="AJ68" s="100" t="s">
        <v>34</v>
      </c>
      <c r="AK68" s="101">
        <v>56991000</v>
      </c>
      <c r="AL68" s="101">
        <v>2840000</v>
      </c>
      <c r="AM68" s="101">
        <v>8820000</v>
      </c>
      <c r="AN68" s="101">
        <v>2981000</v>
      </c>
      <c r="AO68" s="101">
        <v>5614000</v>
      </c>
      <c r="AP68" s="101">
        <v>0</v>
      </c>
      <c r="AQ68" s="101">
        <v>2990000</v>
      </c>
      <c r="AR68" s="102">
        <f t="shared" si="13"/>
        <v>80236000</v>
      </c>
      <c r="AS68" s="106"/>
    </row>
    <row r="69" spans="36:45" x14ac:dyDescent="0.2">
      <c r="AJ69" s="100" t="s">
        <v>35</v>
      </c>
      <c r="AK69" s="101">
        <v>56646000</v>
      </c>
      <c r="AL69" s="101">
        <v>8532000</v>
      </c>
      <c r="AM69" s="101">
        <v>9210000</v>
      </c>
      <c r="AN69" s="101">
        <v>15559000</v>
      </c>
      <c r="AO69" s="101">
        <v>19951000</v>
      </c>
      <c r="AP69" s="101">
        <v>13836000</v>
      </c>
      <c r="AQ69" s="101">
        <v>7010000</v>
      </c>
      <c r="AR69" s="102">
        <f t="shared" si="13"/>
        <v>130744000</v>
      </c>
      <c r="AS69" s="106"/>
    </row>
    <row r="70" spans="36:45" x14ac:dyDescent="0.2">
      <c r="AJ70" s="100" t="s">
        <v>36</v>
      </c>
      <c r="AK70" s="101">
        <v>117814000</v>
      </c>
      <c r="AL70" s="101">
        <v>17301000</v>
      </c>
      <c r="AM70" s="101">
        <v>19155000</v>
      </c>
      <c r="AN70" s="101">
        <v>31366000</v>
      </c>
      <c r="AO70" s="101">
        <v>40280000</v>
      </c>
      <c r="AP70" s="101">
        <v>27667000</v>
      </c>
      <c r="AQ70" s="101">
        <v>14266000</v>
      </c>
      <c r="AR70" s="102">
        <f t="shared" si="13"/>
        <v>267849000</v>
      </c>
      <c r="AS70" s="106"/>
    </row>
    <row r="71" spans="36:45" x14ac:dyDescent="0.2">
      <c r="AJ71" s="100" t="s">
        <v>37</v>
      </c>
      <c r="AK71" s="101">
        <v>117814000</v>
      </c>
      <c r="AL71" s="101">
        <v>17301000</v>
      </c>
      <c r="AM71" s="101">
        <v>19155000</v>
      </c>
      <c r="AN71" s="101">
        <v>31366000</v>
      </c>
      <c r="AO71" s="101">
        <v>40280000</v>
      </c>
      <c r="AP71" s="101">
        <v>27667000</v>
      </c>
      <c r="AQ71" s="101">
        <v>14266000</v>
      </c>
      <c r="AR71" s="102">
        <f t="shared" si="13"/>
        <v>267849000</v>
      </c>
      <c r="AS71" s="106"/>
    </row>
    <row r="72" spans="36:45" x14ac:dyDescent="0.2">
      <c r="AJ72" s="100" t="s">
        <v>38</v>
      </c>
      <c r="AK72" s="101">
        <v>13655000</v>
      </c>
      <c r="AL72" s="101">
        <v>1973000</v>
      </c>
      <c r="AM72" s="101">
        <v>2238000</v>
      </c>
      <c r="AN72" s="101">
        <v>3740000</v>
      </c>
      <c r="AO72" s="101">
        <v>4785000</v>
      </c>
      <c r="AP72" s="101">
        <v>3236000</v>
      </c>
      <c r="AQ72" s="101">
        <v>1463000</v>
      </c>
      <c r="AR72" s="102">
        <f t="shared" si="13"/>
        <v>31090000</v>
      </c>
      <c r="AS72" s="106"/>
    </row>
    <row r="73" spans="36:45" x14ac:dyDescent="0.2">
      <c r="AJ73" s="100" t="s">
        <v>106</v>
      </c>
      <c r="AK73" s="101">
        <v>115319000</v>
      </c>
      <c r="AL73" s="101">
        <v>17406000</v>
      </c>
      <c r="AM73" s="101">
        <v>18786000</v>
      </c>
      <c r="AN73" s="101">
        <v>31737000</v>
      </c>
      <c r="AO73" s="101">
        <v>40605000</v>
      </c>
      <c r="AP73" s="101">
        <v>28223000</v>
      </c>
      <c r="AQ73" s="101">
        <v>14297000</v>
      </c>
      <c r="AR73" s="102">
        <f t="shared" si="13"/>
        <v>266373000</v>
      </c>
      <c r="AS73" s="106"/>
    </row>
    <row r="74" spans="36:45" x14ac:dyDescent="0.2">
      <c r="AJ74" s="100" t="s">
        <v>107</v>
      </c>
      <c r="AK74" s="101">
        <v>162781000</v>
      </c>
      <c r="AL74" s="101">
        <v>24574000</v>
      </c>
      <c r="AM74" s="101">
        <v>26520000</v>
      </c>
      <c r="AN74" s="101">
        <v>44806000</v>
      </c>
      <c r="AO74" s="101">
        <v>57323000</v>
      </c>
      <c r="AP74" s="101">
        <v>39841000</v>
      </c>
      <c r="AQ74" s="101">
        <v>20183000</v>
      </c>
      <c r="AR74" s="102">
        <f t="shared" si="13"/>
        <v>376028000</v>
      </c>
      <c r="AS74" s="106"/>
    </row>
    <row r="75" spans="36:45" x14ac:dyDescent="0.2">
      <c r="AJ75" s="100" t="s">
        <v>108</v>
      </c>
      <c r="AK75" s="101">
        <v>53561000</v>
      </c>
      <c r="AL75" s="101">
        <v>8907000</v>
      </c>
      <c r="AM75" s="101">
        <v>8811000</v>
      </c>
      <c r="AN75" s="101">
        <v>6104000</v>
      </c>
      <c r="AO75" s="101">
        <v>9625000</v>
      </c>
      <c r="AP75" s="101">
        <v>12114000</v>
      </c>
      <c r="AQ75" s="101">
        <v>5979000</v>
      </c>
      <c r="AR75" s="102">
        <f t="shared" si="13"/>
        <v>105101000</v>
      </c>
      <c r="AS75" s="106"/>
    </row>
    <row r="76" spans="36:45" x14ac:dyDescent="0.2">
      <c r="AJ76" s="100" t="s">
        <v>39</v>
      </c>
      <c r="AK76" s="101">
        <v>56540000</v>
      </c>
      <c r="AL76" s="101">
        <v>8532000</v>
      </c>
      <c r="AM76" s="101">
        <v>9210000</v>
      </c>
      <c r="AN76" s="101">
        <v>15559000</v>
      </c>
      <c r="AO76" s="101">
        <v>19906000</v>
      </c>
      <c r="AP76" s="101">
        <v>13836000</v>
      </c>
      <c r="AQ76" s="101">
        <v>7010000</v>
      </c>
      <c r="AR76" s="102">
        <f t="shared" si="13"/>
        <v>130593000</v>
      </c>
      <c r="AS76" s="106"/>
    </row>
    <row r="77" spans="36:45" x14ac:dyDescent="0.2">
      <c r="AJ77" s="100" t="s">
        <v>40</v>
      </c>
      <c r="AK77" s="101">
        <v>42409000</v>
      </c>
      <c r="AL77" s="101">
        <v>6399000</v>
      </c>
      <c r="AM77" s="101">
        <v>6910000</v>
      </c>
      <c r="AN77" s="101">
        <v>11672000</v>
      </c>
      <c r="AO77" s="101">
        <v>14932000</v>
      </c>
      <c r="AP77" s="101">
        <v>10377000</v>
      </c>
      <c r="AQ77" s="101">
        <v>5258000</v>
      </c>
      <c r="AR77" s="102">
        <f t="shared" si="13"/>
        <v>97957000</v>
      </c>
      <c r="AS77" s="106"/>
    </row>
    <row r="78" spans="36:45" x14ac:dyDescent="0.2">
      <c r="AJ78" s="100" t="s">
        <v>41</v>
      </c>
      <c r="AK78" s="101">
        <v>28277000</v>
      </c>
      <c r="AL78" s="101">
        <v>4266000</v>
      </c>
      <c r="AM78" s="101">
        <v>4607000</v>
      </c>
      <c r="AN78" s="101">
        <v>7782000</v>
      </c>
      <c r="AO78" s="101">
        <v>9954000</v>
      </c>
      <c r="AP78" s="101">
        <v>6919000</v>
      </c>
      <c r="AQ78" s="101">
        <v>3507000</v>
      </c>
      <c r="AR78" s="102">
        <f t="shared" si="13"/>
        <v>65312000</v>
      </c>
      <c r="AS78" s="106"/>
    </row>
    <row r="79" spans="36:45" ht="15.75" thickBot="1" x14ac:dyDescent="0.25">
      <c r="AJ79" s="103" t="s">
        <v>10</v>
      </c>
      <c r="AK79" s="104">
        <f t="shared" ref="AK79:AR79" si="14">+SUM(AK67:AK78)</f>
        <v>2178189000</v>
      </c>
      <c r="AL79" s="104">
        <f t="shared" si="14"/>
        <v>322777000</v>
      </c>
      <c r="AM79" s="104">
        <f t="shared" si="14"/>
        <v>354396000</v>
      </c>
      <c r="AN79" s="104">
        <f t="shared" si="14"/>
        <v>576020000</v>
      </c>
      <c r="AO79" s="104">
        <f t="shared" si="14"/>
        <v>740924000</v>
      </c>
      <c r="AP79" s="104">
        <f t="shared" si="14"/>
        <v>515699000</v>
      </c>
      <c r="AQ79" s="104">
        <f t="shared" si="14"/>
        <v>264405000</v>
      </c>
      <c r="AR79" s="105">
        <f t="shared" si="14"/>
        <v>4952410000</v>
      </c>
      <c r="AS79" s="106"/>
    </row>
    <row r="80" spans="36:45" x14ac:dyDescent="0.2">
      <c r="AK80" s="106"/>
      <c r="AL80" s="106"/>
      <c r="AM80" s="106"/>
      <c r="AN80" s="106"/>
      <c r="AO80" s="106"/>
      <c r="AP80" s="106"/>
      <c r="AQ80" s="106"/>
      <c r="AR80" s="106"/>
      <c r="AS80" s="106"/>
    </row>
    <row r="81" spans="37:55" ht="15" thickBot="1" x14ac:dyDescent="0.25">
      <c r="AK81" s="106"/>
      <c r="AL81" s="106"/>
      <c r="AM81" s="106"/>
      <c r="AN81" s="106"/>
      <c r="AO81" s="106"/>
      <c r="AP81" s="106"/>
      <c r="AQ81" s="106"/>
      <c r="AR81" s="106"/>
      <c r="AS81" s="106"/>
    </row>
    <row r="82" spans="37:55" ht="15.75" x14ac:dyDescent="0.2">
      <c r="AK82" s="106"/>
      <c r="AL82" s="106"/>
      <c r="AM82" s="106"/>
      <c r="AN82" s="106"/>
      <c r="AO82" s="106"/>
      <c r="AP82" s="106"/>
      <c r="AQ82" s="106"/>
      <c r="AR82" s="106"/>
      <c r="AS82" s="106"/>
      <c r="AT82" s="194" t="s">
        <v>137</v>
      </c>
      <c r="AU82" s="195"/>
      <c r="AV82" s="195"/>
      <c r="AW82" s="195"/>
      <c r="AX82" s="195"/>
      <c r="AY82" s="195"/>
      <c r="AZ82" s="195"/>
      <c r="BA82" s="195"/>
      <c r="BB82" s="195"/>
      <c r="BC82" s="196"/>
    </row>
    <row r="83" spans="37:55" ht="15" x14ac:dyDescent="0.2">
      <c r="AK83" s="106"/>
      <c r="AL83" s="106"/>
      <c r="AM83" s="106"/>
      <c r="AN83" s="106"/>
      <c r="AO83" s="106"/>
      <c r="AP83" s="106"/>
      <c r="AQ83" s="106"/>
      <c r="AR83" s="106"/>
      <c r="AS83" s="106"/>
      <c r="AT83" s="197" t="s">
        <v>42</v>
      </c>
      <c r="AU83" s="192" t="s">
        <v>129</v>
      </c>
      <c r="AV83" s="192"/>
      <c r="AW83" s="192"/>
      <c r="AX83" s="192"/>
      <c r="AY83" s="192"/>
      <c r="AZ83" s="192"/>
      <c r="BA83" s="192"/>
      <c r="BB83" s="192"/>
      <c r="BC83" s="193" t="s">
        <v>10</v>
      </c>
    </row>
    <row r="84" spans="37:55" ht="15" x14ac:dyDescent="0.2">
      <c r="AK84" s="106"/>
      <c r="AL84" s="106"/>
      <c r="AM84" s="106"/>
      <c r="AN84" s="106"/>
      <c r="AO84" s="106"/>
      <c r="AP84" s="106"/>
      <c r="AQ84" s="106"/>
      <c r="AR84" s="106"/>
      <c r="AS84" s="106"/>
      <c r="AT84" s="197"/>
      <c r="AU84" s="99" t="s">
        <v>131</v>
      </c>
      <c r="AV84" s="99" t="s">
        <v>132</v>
      </c>
      <c r="AW84" s="99" t="s">
        <v>133</v>
      </c>
      <c r="AX84" s="99" t="s">
        <v>134</v>
      </c>
      <c r="AY84" s="99" t="s">
        <v>135</v>
      </c>
      <c r="AZ84" s="99" t="s">
        <v>138</v>
      </c>
      <c r="BA84" s="99" t="s">
        <v>139</v>
      </c>
      <c r="BB84" s="99" t="s">
        <v>136</v>
      </c>
      <c r="BC84" s="193"/>
    </row>
    <row r="85" spans="37:55" x14ac:dyDescent="0.2">
      <c r="AT85" s="100" t="s">
        <v>43</v>
      </c>
      <c r="AU85" s="101">
        <v>0</v>
      </c>
      <c r="AV85" s="101">
        <v>159000000</v>
      </c>
      <c r="AW85" s="101">
        <v>0</v>
      </c>
      <c r="AX85" s="101">
        <v>0</v>
      </c>
      <c r="AY85" s="101">
        <v>0</v>
      </c>
      <c r="AZ85" s="101">
        <v>1000000000</v>
      </c>
      <c r="BA85" s="101">
        <v>280000000</v>
      </c>
      <c r="BB85" s="101">
        <v>40000000</v>
      </c>
      <c r="BC85" s="102">
        <f>+SUM(AU85:BB85)</f>
        <v>1479000000</v>
      </c>
    </row>
    <row r="86" spans="37:55" x14ac:dyDescent="0.2">
      <c r="AT86" s="100" t="s">
        <v>64</v>
      </c>
      <c r="AU86" s="101">
        <v>30000000</v>
      </c>
      <c r="AV86" s="101">
        <v>1500000</v>
      </c>
      <c r="AW86" s="101">
        <v>4500000</v>
      </c>
      <c r="AX86" s="101">
        <v>0</v>
      </c>
      <c r="AY86" s="101">
        <v>3000000</v>
      </c>
      <c r="AZ86" s="101">
        <v>0</v>
      </c>
      <c r="BA86" s="101">
        <v>0</v>
      </c>
      <c r="BB86" s="101">
        <v>3000000</v>
      </c>
      <c r="BC86" s="102">
        <f t="shared" ref="BC86:BC93" si="15">+SUM(AU86:BB86)</f>
        <v>42000000</v>
      </c>
    </row>
    <row r="87" spans="37:55" x14ac:dyDescent="0.2">
      <c r="AT87" s="100" t="s">
        <v>45</v>
      </c>
      <c r="AU87" s="101">
        <v>60761440</v>
      </c>
      <c r="AV87" s="101">
        <v>1440000</v>
      </c>
      <c r="AW87" s="101">
        <v>4220000</v>
      </c>
      <c r="AX87" s="101">
        <v>94703440</v>
      </c>
      <c r="AY87" s="101">
        <v>90341390</v>
      </c>
      <c r="AZ87" s="101">
        <v>6573600</v>
      </c>
      <c r="BA87" s="101">
        <v>0</v>
      </c>
      <c r="BB87" s="101">
        <v>18072000</v>
      </c>
      <c r="BC87" s="102">
        <f t="shared" si="15"/>
        <v>276111870</v>
      </c>
    </row>
    <row r="88" spans="37:55" x14ac:dyDescent="0.2">
      <c r="AT88" s="100" t="s">
        <v>46</v>
      </c>
      <c r="AU88" s="101">
        <v>0</v>
      </c>
      <c r="AV88" s="101">
        <v>0</v>
      </c>
      <c r="AW88" s="101">
        <v>60000000</v>
      </c>
      <c r="AX88" s="101">
        <v>0</v>
      </c>
      <c r="AY88" s="101">
        <v>0</v>
      </c>
      <c r="AZ88" s="101">
        <v>0</v>
      </c>
      <c r="BA88" s="101">
        <v>0</v>
      </c>
      <c r="BB88" s="101">
        <v>350000000</v>
      </c>
      <c r="BC88" s="102">
        <f t="shared" si="15"/>
        <v>410000000</v>
      </c>
    </row>
    <row r="89" spans="37:55" x14ac:dyDescent="0.2">
      <c r="AT89" s="100" t="s">
        <v>65</v>
      </c>
      <c r="AU89" s="101">
        <v>97600000</v>
      </c>
      <c r="AV89" s="101">
        <v>1200000</v>
      </c>
      <c r="AW89" s="101">
        <v>77612800</v>
      </c>
      <c r="AX89" s="101">
        <v>953045</v>
      </c>
      <c r="AY89" s="101">
        <v>960000</v>
      </c>
      <c r="AZ89" s="101">
        <v>55208400</v>
      </c>
      <c r="BA89" s="101">
        <v>0</v>
      </c>
      <c r="BB89" s="101">
        <v>41200000</v>
      </c>
      <c r="BC89" s="102">
        <f t="shared" si="15"/>
        <v>274734245</v>
      </c>
    </row>
    <row r="90" spans="37:55" x14ac:dyDescent="0.2">
      <c r="AT90" s="100" t="s">
        <v>49</v>
      </c>
      <c r="AU90" s="101">
        <v>6242196</v>
      </c>
      <c r="AV90" s="101">
        <v>0</v>
      </c>
      <c r="AW90" s="101">
        <v>0</v>
      </c>
      <c r="AX90" s="101">
        <v>0</v>
      </c>
      <c r="AY90" s="101">
        <v>0</v>
      </c>
      <c r="AZ90" s="101">
        <v>13500000</v>
      </c>
      <c r="BA90" s="101">
        <v>0</v>
      </c>
      <c r="BB90" s="101">
        <v>7000000</v>
      </c>
      <c r="BC90" s="102">
        <f t="shared" si="15"/>
        <v>26742196</v>
      </c>
    </row>
    <row r="91" spans="37:55" x14ac:dyDescent="0.2">
      <c r="AT91" s="100" t="s">
        <v>50</v>
      </c>
      <c r="AU91" s="101">
        <v>22913815</v>
      </c>
      <c r="AV91" s="101">
        <v>20603160</v>
      </c>
      <c r="AW91" s="101">
        <v>12360448</v>
      </c>
      <c r="AX91" s="101">
        <v>626943</v>
      </c>
      <c r="AY91" s="101">
        <v>240000</v>
      </c>
      <c r="AZ91" s="101">
        <v>3000000</v>
      </c>
      <c r="BA91" s="101">
        <v>0</v>
      </c>
      <c r="BB91" s="101">
        <v>2400000</v>
      </c>
      <c r="BC91" s="102">
        <f t="shared" si="15"/>
        <v>62144366</v>
      </c>
    </row>
    <row r="92" spans="37:55" x14ac:dyDescent="0.2">
      <c r="AT92" s="100" t="s">
        <v>52</v>
      </c>
      <c r="AU92" s="101">
        <v>118260000</v>
      </c>
      <c r="AV92" s="101">
        <v>1360000</v>
      </c>
      <c r="AW92" s="101">
        <v>1081200</v>
      </c>
      <c r="AX92" s="101">
        <v>78056510.000000015</v>
      </c>
      <c r="AY92" s="101">
        <v>122180000</v>
      </c>
      <c r="AZ92" s="101">
        <v>427590000</v>
      </c>
      <c r="BA92" s="101">
        <v>0</v>
      </c>
      <c r="BB92" s="101">
        <v>1050000</v>
      </c>
      <c r="BC92" s="102">
        <f t="shared" si="15"/>
        <v>749577710</v>
      </c>
    </row>
    <row r="93" spans="37:55" x14ac:dyDescent="0.2">
      <c r="AT93" s="100" t="s">
        <v>53</v>
      </c>
      <c r="AU93" s="101">
        <v>27188947</v>
      </c>
      <c r="AV93" s="101">
        <v>0</v>
      </c>
      <c r="AW93" s="101">
        <v>10000000</v>
      </c>
      <c r="AX93" s="101">
        <v>3372327</v>
      </c>
      <c r="AY93" s="101">
        <v>39810</v>
      </c>
      <c r="AZ93" s="101">
        <v>2585356</v>
      </c>
      <c r="BA93" s="101">
        <v>0</v>
      </c>
      <c r="BB93" s="101">
        <v>0</v>
      </c>
      <c r="BC93" s="102">
        <f t="shared" si="15"/>
        <v>43186440</v>
      </c>
    </row>
    <row r="94" spans="37:55" x14ac:dyDescent="0.2">
      <c r="AT94" s="100" t="s">
        <v>54</v>
      </c>
      <c r="AU94" s="101">
        <v>1128540</v>
      </c>
      <c r="AV94" s="101">
        <v>0</v>
      </c>
      <c r="AW94" s="101">
        <v>2724766</v>
      </c>
      <c r="AX94" s="101">
        <v>1200000</v>
      </c>
      <c r="AY94" s="101">
        <v>31560</v>
      </c>
      <c r="AZ94" s="101">
        <v>31860</v>
      </c>
      <c r="BA94" s="101">
        <v>0</v>
      </c>
      <c r="BB94" s="101">
        <v>2745487</v>
      </c>
      <c r="BC94" s="102">
        <f t="shared" ref="BC94:BC98" si="16">+SUM(AU94:BB94)</f>
        <v>7862213</v>
      </c>
    </row>
    <row r="95" spans="37:55" x14ac:dyDescent="0.2">
      <c r="AT95" s="100" t="s">
        <v>56</v>
      </c>
      <c r="AU95" s="101">
        <v>451695942</v>
      </c>
      <c r="AV95" s="101">
        <v>43508896</v>
      </c>
      <c r="AW95" s="101">
        <v>0</v>
      </c>
      <c r="AX95" s="101">
        <v>28887080</v>
      </c>
      <c r="AY95" s="101">
        <v>42478200</v>
      </c>
      <c r="AZ95" s="101">
        <v>197315000</v>
      </c>
      <c r="BA95" s="101">
        <v>0</v>
      </c>
      <c r="BB95" s="101">
        <v>0</v>
      </c>
      <c r="BC95" s="102">
        <f t="shared" si="16"/>
        <v>763885118</v>
      </c>
    </row>
    <row r="96" spans="37:55" x14ac:dyDescent="0.2">
      <c r="AT96" s="100" t="s">
        <v>57</v>
      </c>
      <c r="AU96" s="101">
        <v>29400000</v>
      </c>
      <c r="AV96" s="101">
        <v>4560000</v>
      </c>
      <c r="AW96" s="101">
        <v>31680000</v>
      </c>
      <c r="AX96" s="101">
        <v>2520000</v>
      </c>
      <c r="AY96" s="101">
        <v>840000</v>
      </c>
      <c r="AZ96" s="101">
        <v>4200000</v>
      </c>
      <c r="BA96" s="101">
        <v>0</v>
      </c>
      <c r="BB96" s="101">
        <v>37440000</v>
      </c>
      <c r="BC96" s="102">
        <f t="shared" si="16"/>
        <v>110640000</v>
      </c>
    </row>
    <row r="97" spans="46:56" x14ac:dyDescent="0.2">
      <c r="AT97" s="100" t="s">
        <v>66</v>
      </c>
      <c r="AU97" s="101">
        <v>0</v>
      </c>
      <c r="AV97" s="101">
        <v>0</v>
      </c>
      <c r="AW97" s="101">
        <v>14544000</v>
      </c>
      <c r="AX97" s="101">
        <v>0</v>
      </c>
      <c r="AY97" s="101">
        <v>0</v>
      </c>
      <c r="AZ97" s="101">
        <v>0</v>
      </c>
      <c r="BA97" s="101">
        <v>0</v>
      </c>
      <c r="BB97" s="101">
        <v>7800000</v>
      </c>
      <c r="BC97" s="102">
        <f t="shared" si="16"/>
        <v>22344000</v>
      </c>
    </row>
    <row r="98" spans="46:56" x14ac:dyDescent="0.2">
      <c r="AT98" s="100" t="s">
        <v>58</v>
      </c>
      <c r="AU98" s="101">
        <v>0</v>
      </c>
      <c r="AV98" s="101">
        <v>0</v>
      </c>
      <c r="AW98" s="101">
        <v>0</v>
      </c>
      <c r="AX98" s="101">
        <v>0</v>
      </c>
      <c r="AY98" s="101">
        <v>0</v>
      </c>
      <c r="AZ98" s="101">
        <v>0</v>
      </c>
      <c r="BA98" s="101">
        <v>0</v>
      </c>
      <c r="BB98" s="101">
        <v>48000000</v>
      </c>
      <c r="BC98" s="102">
        <f t="shared" si="16"/>
        <v>48000000</v>
      </c>
    </row>
    <row r="99" spans="46:56" ht="15.75" thickBot="1" x14ac:dyDescent="0.25">
      <c r="AT99" s="103" t="s">
        <v>10</v>
      </c>
      <c r="AU99" s="104">
        <f t="shared" ref="AU99:BC99" si="17">+SUM(AU85:AU98)</f>
        <v>845190880</v>
      </c>
      <c r="AV99" s="104">
        <f t="shared" si="17"/>
        <v>233172056</v>
      </c>
      <c r="AW99" s="104">
        <f t="shared" si="17"/>
        <v>218723214</v>
      </c>
      <c r="AX99" s="104">
        <f t="shared" si="17"/>
        <v>210319345</v>
      </c>
      <c r="AY99" s="104">
        <f t="shared" si="17"/>
        <v>260110960</v>
      </c>
      <c r="AZ99" s="104">
        <f t="shared" si="17"/>
        <v>1710004216</v>
      </c>
      <c r="BA99" s="104">
        <f t="shared" si="17"/>
        <v>280000000</v>
      </c>
      <c r="BB99" s="104">
        <f t="shared" si="17"/>
        <v>558707487</v>
      </c>
      <c r="BC99" s="105">
        <f t="shared" si="17"/>
        <v>4316228158</v>
      </c>
    </row>
    <row r="100" spans="46:56" x14ac:dyDescent="0.2">
      <c r="BD100" s="107"/>
    </row>
    <row r="101" spans="46:56" ht="15" thickBot="1" x14ac:dyDescent="0.25"/>
    <row r="102" spans="46:56" ht="15.75" x14ac:dyDescent="0.2">
      <c r="AT102" s="194" t="s">
        <v>137</v>
      </c>
      <c r="AU102" s="195"/>
      <c r="AV102" s="195"/>
      <c r="AW102" s="195"/>
      <c r="AX102" s="195"/>
      <c r="AY102" s="195"/>
      <c r="AZ102" s="195"/>
      <c r="BA102" s="195"/>
      <c r="BB102" s="195"/>
      <c r="BC102" s="196"/>
    </row>
    <row r="103" spans="46:56" ht="15" x14ac:dyDescent="0.2">
      <c r="AT103" s="197" t="s">
        <v>42</v>
      </c>
      <c r="AU103" s="192" t="s">
        <v>9</v>
      </c>
      <c r="AV103" s="192"/>
      <c r="AW103" s="192"/>
      <c r="AX103" s="192"/>
      <c r="AY103" s="192"/>
      <c r="AZ103" s="192"/>
      <c r="BA103" s="192"/>
      <c r="BB103" s="192"/>
      <c r="BC103" s="193" t="s">
        <v>10</v>
      </c>
    </row>
    <row r="104" spans="46:56" ht="15" x14ac:dyDescent="0.2">
      <c r="AT104" s="197"/>
      <c r="AU104" s="99" t="s">
        <v>131</v>
      </c>
      <c r="AV104" s="99" t="s">
        <v>132</v>
      </c>
      <c r="AW104" s="99" t="s">
        <v>133</v>
      </c>
      <c r="AX104" s="99" t="s">
        <v>134</v>
      </c>
      <c r="AY104" s="99" t="s">
        <v>135</v>
      </c>
      <c r="AZ104" s="99" t="s">
        <v>138</v>
      </c>
      <c r="BA104" s="99" t="s">
        <v>139</v>
      </c>
      <c r="BB104" s="99" t="s">
        <v>136</v>
      </c>
      <c r="BC104" s="193"/>
    </row>
    <row r="105" spans="46:56" x14ac:dyDescent="0.2">
      <c r="AT105" s="100" t="s">
        <v>43</v>
      </c>
      <c r="AU105" s="101">
        <v>0</v>
      </c>
      <c r="AV105" s="101">
        <v>0</v>
      </c>
      <c r="AW105" s="101">
        <v>0</v>
      </c>
      <c r="AX105" s="101">
        <v>0</v>
      </c>
      <c r="AY105" s="101">
        <v>0</v>
      </c>
      <c r="AZ105" s="101">
        <v>0</v>
      </c>
      <c r="BA105" s="101">
        <v>0</v>
      </c>
      <c r="BB105" s="101">
        <v>0</v>
      </c>
      <c r="BC105" s="102">
        <f>+SUM(AU105:BB105)</f>
        <v>0</v>
      </c>
    </row>
    <row r="106" spans="46:56" x14ac:dyDescent="0.2">
      <c r="AT106" s="100" t="s">
        <v>64</v>
      </c>
      <c r="AU106" s="101">
        <v>0</v>
      </c>
      <c r="AV106" s="101">
        <v>0</v>
      </c>
      <c r="AW106" s="101">
        <v>0</v>
      </c>
      <c r="AX106" s="101">
        <v>0</v>
      </c>
      <c r="AY106" s="101">
        <v>0</v>
      </c>
      <c r="AZ106" s="101">
        <v>0</v>
      </c>
      <c r="BA106" s="101">
        <v>0</v>
      </c>
      <c r="BB106" s="101">
        <v>0</v>
      </c>
      <c r="BC106" s="102">
        <f t="shared" ref="BC106:BC118" si="18">+SUM(AU106:BB106)</f>
        <v>0</v>
      </c>
    </row>
    <row r="107" spans="46:56" x14ac:dyDescent="0.2">
      <c r="AT107" s="100" t="s">
        <v>45</v>
      </c>
      <c r="AU107" s="101">
        <v>-257616</v>
      </c>
      <c r="AV107" s="101">
        <v>0</v>
      </c>
      <c r="AW107" s="101">
        <v>0</v>
      </c>
      <c r="AX107" s="101">
        <v>0</v>
      </c>
      <c r="AY107" s="101">
        <v>-4374</v>
      </c>
      <c r="AZ107" s="101">
        <v>-32040</v>
      </c>
      <c r="BA107" s="101">
        <v>0</v>
      </c>
      <c r="BB107" s="101">
        <v>0</v>
      </c>
      <c r="BC107" s="102">
        <f t="shared" si="18"/>
        <v>-294030</v>
      </c>
    </row>
    <row r="108" spans="46:56" x14ac:dyDescent="0.2">
      <c r="AT108" s="100" t="s">
        <v>46</v>
      </c>
      <c r="AU108" s="101">
        <v>0</v>
      </c>
      <c r="AV108" s="101">
        <v>0</v>
      </c>
      <c r="AW108" s="101">
        <v>0</v>
      </c>
      <c r="AX108" s="101">
        <v>0</v>
      </c>
      <c r="AY108" s="101">
        <v>0</v>
      </c>
      <c r="AZ108" s="101">
        <v>0</v>
      </c>
      <c r="BA108" s="101">
        <v>0</v>
      </c>
      <c r="BB108" s="101">
        <v>0</v>
      </c>
      <c r="BC108" s="102">
        <f t="shared" si="18"/>
        <v>0</v>
      </c>
    </row>
    <row r="109" spans="46:56" x14ac:dyDescent="0.2">
      <c r="AT109" s="100" t="s">
        <v>65</v>
      </c>
      <c r="AU109" s="101">
        <v>0</v>
      </c>
      <c r="AV109" s="101">
        <v>0</v>
      </c>
      <c r="AW109" s="101">
        <v>0</v>
      </c>
      <c r="AX109" s="101">
        <v>0</v>
      </c>
      <c r="AY109" s="101">
        <v>0</v>
      </c>
      <c r="AZ109" s="101">
        <v>-10260</v>
      </c>
      <c r="BA109" s="101">
        <v>0</v>
      </c>
      <c r="BB109" s="101">
        <v>0</v>
      </c>
      <c r="BC109" s="102">
        <f t="shared" si="18"/>
        <v>-10260</v>
      </c>
    </row>
    <row r="110" spans="46:56" x14ac:dyDescent="0.2">
      <c r="AT110" s="100" t="s">
        <v>49</v>
      </c>
      <c r="AU110" s="101">
        <v>0</v>
      </c>
      <c r="AV110" s="101">
        <v>0</v>
      </c>
      <c r="AW110" s="101">
        <v>0</v>
      </c>
      <c r="AX110" s="101">
        <v>0</v>
      </c>
      <c r="AY110" s="101">
        <v>0</v>
      </c>
      <c r="AZ110" s="101">
        <v>0</v>
      </c>
      <c r="BA110" s="101">
        <v>0</v>
      </c>
      <c r="BB110" s="101">
        <v>0</v>
      </c>
      <c r="BC110" s="102">
        <f t="shared" si="18"/>
        <v>0</v>
      </c>
    </row>
    <row r="111" spans="46:56" x14ac:dyDescent="0.2">
      <c r="AT111" s="100" t="s">
        <v>50</v>
      </c>
      <c r="AU111" s="101">
        <v>-191932</v>
      </c>
      <c r="AV111" s="101">
        <v>-47570</v>
      </c>
      <c r="AW111" s="101">
        <v>0</v>
      </c>
      <c r="AX111" s="101">
        <v>-5323</v>
      </c>
      <c r="AY111" s="101">
        <v>0</v>
      </c>
      <c r="AZ111" s="101">
        <v>0</v>
      </c>
      <c r="BA111" s="101">
        <v>0</v>
      </c>
      <c r="BB111" s="101">
        <v>0</v>
      </c>
      <c r="BC111" s="102">
        <f t="shared" si="18"/>
        <v>-244825</v>
      </c>
    </row>
    <row r="112" spans="46:56" x14ac:dyDescent="0.2">
      <c r="AT112" s="100" t="s">
        <v>52</v>
      </c>
      <c r="AU112" s="101">
        <v>0</v>
      </c>
      <c r="AV112" s="101">
        <v>0</v>
      </c>
      <c r="AW112" s="101">
        <v>-9180</v>
      </c>
      <c r="AX112" s="101">
        <v>0</v>
      </c>
      <c r="AY112" s="101">
        <v>0</v>
      </c>
      <c r="AZ112" s="101">
        <v>-2560620</v>
      </c>
      <c r="BA112" s="101">
        <v>0</v>
      </c>
      <c r="BB112" s="101">
        <v>0</v>
      </c>
      <c r="BC112" s="102">
        <f t="shared" si="18"/>
        <v>-2569800</v>
      </c>
    </row>
    <row r="113" spans="46:55" x14ac:dyDescent="0.2">
      <c r="AT113" s="100" t="s">
        <v>53</v>
      </c>
      <c r="AU113" s="101">
        <v>-18586</v>
      </c>
      <c r="AV113" s="101">
        <v>0</v>
      </c>
      <c r="AW113" s="101">
        <v>0</v>
      </c>
      <c r="AX113" s="101">
        <v>-28631</v>
      </c>
      <c r="AY113" s="101">
        <v>-338</v>
      </c>
      <c r="AZ113" s="101">
        <v>-21951</v>
      </c>
      <c r="BA113" s="101">
        <v>0</v>
      </c>
      <c r="BB113" s="101">
        <v>0</v>
      </c>
      <c r="BC113" s="102">
        <f t="shared" si="18"/>
        <v>-69506</v>
      </c>
    </row>
    <row r="114" spans="46:55" x14ac:dyDescent="0.2">
      <c r="AT114" s="100" t="s">
        <v>54</v>
      </c>
      <c r="AU114" s="101">
        <v>-9582</v>
      </c>
      <c r="AV114" s="101">
        <v>0</v>
      </c>
      <c r="AW114" s="101">
        <v>0</v>
      </c>
      <c r="AX114" s="101">
        <v>0</v>
      </c>
      <c r="AY114" s="101">
        <v>-268</v>
      </c>
      <c r="AZ114" s="101">
        <v>-270</v>
      </c>
      <c r="BA114" s="101">
        <v>0</v>
      </c>
      <c r="BB114" s="101">
        <v>0</v>
      </c>
      <c r="BC114" s="102">
        <f t="shared" si="18"/>
        <v>-10120</v>
      </c>
    </row>
    <row r="115" spans="46:55" x14ac:dyDescent="0.2">
      <c r="AT115" s="100" t="s">
        <v>56</v>
      </c>
      <c r="AU115" s="101">
        <v>-2276286.3000000007</v>
      </c>
      <c r="AV115" s="101">
        <v>-26392</v>
      </c>
      <c r="AW115" s="101">
        <v>-23135</v>
      </c>
      <c r="AX115" s="101">
        <v>-130640</v>
      </c>
      <c r="AY115" s="101">
        <v>-207800</v>
      </c>
      <c r="AZ115" s="101">
        <v>-834750</v>
      </c>
      <c r="BA115" s="101">
        <v>0</v>
      </c>
      <c r="BB115" s="101">
        <v>0</v>
      </c>
      <c r="BC115" s="102">
        <f t="shared" si="18"/>
        <v>-3499003.3000000007</v>
      </c>
    </row>
    <row r="116" spans="46:55" x14ac:dyDescent="0.2">
      <c r="AT116" s="100" t="s">
        <v>57</v>
      </c>
      <c r="AU116" s="101">
        <v>0</v>
      </c>
      <c r="AV116" s="101">
        <v>0</v>
      </c>
      <c r="AW116" s="101">
        <v>0</v>
      </c>
      <c r="AX116" s="101">
        <v>0</v>
      </c>
      <c r="AY116" s="101">
        <v>0</v>
      </c>
      <c r="AZ116" s="101">
        <v>0</v>
      </c>
      <c r="BA116" s="101">
        <v>0</v>
      </c>
      <c r="BB116" s="101">
        <v>0</v>
      </c>
      <c r="BC116" s="102">
        <f t="shared" si="18"/>
        <v>0</v>
      </c>
    </row>
    <row r="117" spans="46:55" x14ac:dyDescent="0.2">
      <c r="AT117" s="100" t="s">
        <v>66</v>
      </c>
      <c r="AU117" s="101">
        <v>0</v>
      </c>
      <c r="AV117" s="101">
        <v>0</v>
      </c>
      <c r="AW117" s="101">
        <v>-21600</v>
      </c>
      <c r="AX117" s="101">
        <v>0</v>
      </c>
      <c r="AY117" s="101">
        <v>0</v>
      </c>
      <c r="AZ117" s="101">
        <v>0</v>
      </c>
      <c r="BA117" s="101">
        <v>0</v>
      </c>
      <c r="BB117" s="101">
        <v>0</v>
      </c>
      <c r="BC117" s="102">
        <f t="shared" si="18"/>
        <v>-21600</v>
      </c>
    </row>
    <row r="118" spans="46:55" x14ac:dyDescent="0.2">
      <c r="AT118" s="100" t="s">
        <v>58</v>
      </c>
      <c r="AU118" s="101">
        <v>0</v>
      </c>
      <c r="AV118" s="101">
        <v>0</v>
      </c>
      <c r="AW118" s="101">
        <v>0</v>
      </c>
      <c r="AX118" s="101">
        <v>0</v>
      </c>
      <c r="AY118" s="101">
        <v>0</v>
      </c>
      <c r="AZ118" s="101">
        <v>0</v>
      </c>
      <c r="BA118" s="101">
        <v>0</v>
      </c>
      <c r="BB118" s="101">
        <v>0</v>
      </c>
      <c r="BC118" s="102">
        <f t="shared" si="18"/>
        <v>0</v>
      </c>
    </row>
    <row r="119" spans="46:55" ht="15.75" thickBot="1" x14ac:dyDescent="0.25">
      <c r="AT119" s="103" t="s">
        <v>10</v>
      </c>
      <c r="AU119" s="104">
        <f t="shared" ref="AU119:BC119" si="19">+SUM(AU105:AU118)</f>
        <v>-2754002.3000000007</v>
      </c>
      <c r="AV119" s="104">
        <f t="shared" si="19"/>
        <v>-73962</v>
      </c>
      <c r="AW119" s="104">
        <f t="shared" si="19"/>
        <v>-53915</v>
      </c>
      <c r="AX119" s="104">
        <f t="shared" si="19"/>
        <v>-164594</v>
      </c>
      <c r="AY119" s="104">
        <f t="shared" si="19"/>
        <v>-212780</v>
      </c>
      <c r="AZ119" s="104">
        <f t="shared" si="19"/>
        <v>-3459891</v>
      </c>
      <c r="BA119" s="104">
        <f t="shared" si="19"/>
        <v>0</v>
      </c>
      <c r="BB119" s="104">
        <f t="shared" si="19"/>
        <v>0</v>
      </c>
      <c r="BC119" s="105">
        <f t="shared" si="19"/>
        <v>-6719144.3000000007</v>
      </c>
    </row>
    <row r="121" spans="46:55" ht="15" thickBot="1" x14ac:dyDescent="0.25"/>
    <row r="122" spans="46:55" ht="15.75" x14ac:dyDescent="0.2">
      <c r="AT122" s="194" t="s">
        <v>137</v>
      </c>
      <c r="AU122" s="195"/>
      <c r="AV122" s="195"/>
      <c r="AW122" s="195"/>
      <c r="AX122" s="195"/>
      <c r="AY122" s="195"/>
      <c r="AZ122" s="195"/>
      <c r="BA122" s="195"/>
      <c r="BB122" s="195"/>
      <c r="BC122" s="196"/>
    </row>
    <row r="123" spans="46:55" ht="15" x14ac:dyDescent="0.2">
      <c r="AT123" s="197" t="s">
        <v>42</v>
      </c>
      <c r="AU123" s="192" t="s">
        <v>130</v>
      </c>
      <c r="AV123" s="192"/>
      <c r="AW123" s="192"/>
      <c r="AX123" s="192"/>
      <c r="AY123" s="192"/>
      <c r="AZ123" s="192"/>
      <c r="BA123" s="192"/>
      <c r="BB123" s="192"/>
      <c r="BC123" s="193" t="s">
        <v>10</v>
      </c>
    </row>
    <row r="124" spans="46:55" ht="15" x14ac:dyDescent="0.2">
      <c r="AT124" s="197"/>
      <c r="AU124" s="99" t="s">
        <v>131</v>
      </c>
      <c r="AV124" s="99" t="s">
        <v>132</v>
      </c>
      <c r="AW124" s="99" t="s">
        <v>133</v>
      </c>
      <c r="AX124" s="99" t="s">
        <v>134</v>
      </c>
      <c r="AY124" s="99" t="s">
        <v>135</v>
      </c>
      <c r="AZ124" s="99" t="s">
        <v>138</v>
      </c>
      <c r="BA124" s="99" t="s">
        <v>139</v>
      </c>
      <c r="BB124" s="99" t="s">
        <v>136</v>
      </c>
      <c r="BC124" s="193"/>
    </row>
    <row r="125" spans="46:55" x14ac:dyDescent="0.2">
      <c r="AT125" s="100" t="s">
        <v>43</v>
      </c>
      <c r="AU125" s="101">
        <v>0</v>
      </c>
      <c r="AV125" s="101">
        <v>159000000</v>
      </c>
      <c r="AW125" s="101">
        <v>0</v>
      </c>
      <c r="AX125" s="101">
        <v>0</v>
      </c>
      <c r="AY125" s="101">
        <v>0</v>
      </c>
      <c r="AZ125" s="101">
        <v>1000000000</v>
      </c>
      <c r="BA125" s="101">
        <v>280000000</v>
      </c>
      <c r="BB125" s="101">
        <v>40000000</v>
      </c>
      <c r="BC125" s="102">
        <f>+SUM(AU125:BB125)</f>
        <v>1479000000</v>
      </c>
    </row>
    <row r="126" spans="46:55" x14ac:dyDescent="0.2">
      <c r="AT126" s="100" t="s">
        <v>64</v>
      </c>
      <c r="AU126" s="101">
        <v>30000000</v>
      </c>
      <c r="AV126" s="101">
        <v>1500000</v>
      </c>
      <c r="AW126" s="101">
        <v>4500000</v>
      </c>
      <c r="AX126" s="101">
        <v>0</v>
      </c>
      <c r="AY126" s="101">
        <v>3000000</v>
      </c>
      <c r="AZ126" s="101">
        <v>0</v>
      </c>
      <c r="BA126" s="101">
        <v>0</v>
      </c>
      <c r="BB126" s="101">
        <v>3000000</v>
      </c>
      <c r="BC126" s="102">
        <f t="shared" ref="BC126:BC138" si="20">+SUM(AU126:BB126)</f>
        <v>42000000</v>
      </c>
    </row>
    <row r="127" spans="46:55" x14ac:dyDescent="0.2">
      <c r="AT127" s="100" t="s">
        <v>45</v>
      </c>
      <c r="AU127" s="101">
        <v>60503824</v>
      </c>
      <c r="AV127" s="101">
        <v>1440000</v>
      </c>
      <c r="AW127" s="101">
        <v>4220000</v>
      </c>
      <c r="AX127" s="101">
        <v>94703440</v>
      </c>
      <c r="AY127" s="101">
        <v>90337016</v>
      </c>
      <c r="AZ127" s="101">
        <v>6541560</v>
      </c>
      <c r="BA127" s="101">
        <v>0</v>
      </c>
      <c r="BB127" s="101">
        <v>18072000</v>
      </c>
      <c r="BC127" s="102">
        <f t="shared" si="20"/>
        <v>275817840</v>
      </c>
    </row>
    <row r="128" spans="46:55" x14ac:dyDescent="0.2">
      <c r="AT128" s="100" t="s">
        <v>46</v>
      </c>
      <c r="AU128" s="101">
        <v>0</v>
      </c>
      <c r="AV128" s="101">
        <v>0</v>
      </c>
      <c r="AW128" s="101">
        <v>60000000</v>
      </c>
      <c r="AX128" s="101">
        <v>0</v>
      </c>
      <c r="AY128" s="101">
        <v>0</v>
      </c>
      <c r="AZ128" s="101">
        <v>0</v>
      </c>
      <c r="BA128" s="101">
        <v>0</v>
      </c>
      <c r="BB128" s="101">
        <v>350000000</v>
      </c>
      <c r="BC128" s="102">
        <f t="shared" si="20"/>
        <v>410000000</v>
      </c>
    </row>
    <row r="129" spans="46:55" x14ac:dyDescent="0.2">
      <c r="AT129" s="100" t="s">
        <v>65</v>
      </c>
      <c r="AU129" s="101">
        <v>97600000</v>
      </c>
      <c r="AV129" s="101">
        <v>1200000</v>
      </c>
      <c r="AW129" s="101">
        <v>77612800</v>
      </c>
      <c r="AX129" s="101">
        <v>953045</v>
      </c>
      <c r="AY129" s="101">
        <v>960000</v>
      </c>
      <c r="AZ129" s="101">
        <v>55198140</v>
      </c>
      <c r="BA129" s="101">
        <v>0</v>
      </c>
      <c r="BB129" s="101">
        <v>41200000</v>
      </c>
      <c r="BC129" s="102">
        <f t="shared" si="20"/>
        <v>274723985</v>
      </c>
    </row>
    <row r="130" spans="46:55" x14ac:dyDescent="0.2">
      <c r="AT130" s="100" t="s">
        <v>49</v>
      </c>
      <c r="AU130" s="101">
        <v>6242196</v>
      </c>
      <c r="AV130" s="101">
        <v>0</v>
      </c>
      <c r="AW130" s="101">
        <v>0</v>
      </c>
      <c r="AX130" s="101">
        <v>0</v>
      </c>
      <c r="AY130" s="101">
        <v>0</v>
      </c>
      <c r="AZ130" s="101">
        <v>13500000</v>
      </c>
      <c r="BA130" s="101">
        <v>0</v>
      </c>
      <c r="BB130" s="101">
        <v>7000000</v>
      </c>
      <c r="BC130" s="102">
        <f t="shared" si="20"/>
        <v>26742196</v>
      </c>
    </row>
    <row r="131" spans="46:55" x14ac:dyDescent="0.2">
      <c r="AT131" s="100" t="s">
        <v>50</v>
      </c>
      <c r="AU131" s="101">
        <v>22721883</v>
      </c>
      <c r="AV131" s="101">
        <v>20555590</v>
      </c>
      <c r="AW131" s="101">
        <v>12360448</v>
      </c>
      <c r="AX131" s="101">
        <v>621620</v>
      </c>
      <c r="AY131" s="101">
        <v>240000</v>
      </c>
      <c r="AZ131" s="101">
        <v>3000000</v>
      </c>
      <c r="BA131" s="101">
        <v>0</v>
      </c>
      <c r="BB131" s="101">
        <v>2400000</v>
      </c>
      <c r="BC131" s="102">
        <f t="shared" si="20"/>
        <v>61899541</v>
      </c>
    </row>
    <row r="132" spans="46:55" x14ac:dyDescent="0.2">
      <c r="AT132" s="100" t="s">
        <v>52</v>
      </c>
      <c r="AU132" s="101">
        <v>118260000</v>
      </c>
      <c r="AV132" s="101">
        <v>1360000</v>
      </c>
      <c r="AW132" s="101">
        <v>1072020</v>
      </c>
      <c r="AX132" s="101">
        <v>78056510.000000015</v>
      </c>
      <c r="AY132" s="101">
        <v>122180000</v>
      </c>
      <c r="AZ132" s="101">
        <v>425029380</v>
      </c>
      <c r="BA132" s="101">
        <v>0</v>
      </c>
      <c r="BB132" s="101">
        <v>1050000</v>
      </c>
      <c r="BC132" s="102">
        <f t="shared" si="20"/>
        <v>747007910</v>
      </c>
    </row>
    <row r="133" spans="46:55" x14ac:dyDescent="0.2">
      <c r="AT133" s="100" t="s">
        <v>53</v>
      </c>
      <c r="AU133" s="101">
        <v>27170361</v>
      </c>
      <c r="AV133" s="101">
        <v>0</v>
      </c>
      <c r="AW133" s="101">
        <v>10000000</v>
      </c>
      <c r="AX133" s="101">
        <v>3343696</v>
      </c>
      <c r="AY133" s="101">
        <v>39472</v>
      </c>
      <c r="AZ133" s="101">
        <v>2563405</v>
      </c>
      <c r="BA133" s="101">
        <v>0</v>
      </c>
      <c r="BB133" s="101">
        <v>0</v>
      </c>
      <c r="BC133" s="102">
        <f t="shared" si="20"/>
        <v>43116934</v>
      </c>
    </row>
    <row r="134" spans="46:55" x14ac:dyDescent="0.2">
      <c r="AT134" s="100" t="s">
        <v>54</v>
      </c>
      <c r="AU134" s="101">
        <v>1118958</v>
      </c>
      <c r="AV134" s="101">
        <v>0</v>
      </c>
      <c r="AW134" s="101">
        <v>2724766</v>
      </c>
      <c r="AX134" s="101">
        <v>1200000</v>
      </c>
      <c r="AY134" s="101">
        <v>31292</v>
      </c>
      <c r="AZ134" s="101">
        <v>31590</v>
      </c>
      <c r="BA134" s="101">
        <v>0</v>
      </c>
      <c r="BB134" s="101">
        <v>2745487</v>
      </c>
      <c r="BC134" s="102">
        <f t="shared" si="20"/>
        <v>7852093</v>
      </c>
    </row>
    <row r="135" spans="46:55" x14ac:dyDescent="0.2">
      <c r="AT135" s="100" t="s">
        <v>56</v>
      </c>
      <c r="AU135" s="101">
        <v>449419655.69999999</v>
      </c>
      <c r="AV135" s="101">
        <v>43482504</v>
      </c>
      <c r="AW135" s="101">
        <v>-23135</v>
      </c>
      <c r="AX135" s="101">
        <v>28756440</v>
      </c>
      <c r="AY135" s="101">
        <v>42270400</v>
      </c>
      <c r="AZ135" s="101">
        <v>196480250</v>
      </c>
      <c r="BA135" s="101">
        <v>0</v>
      </c>
      <c r="BB135" s="101">
        <v>0</v>
      </c>
      <c r="BC135" s="102">
        <f t="shared" si="20"/>
        <v>760386114.70000005</v>
      </c>
    </row>
    <row r="136" spans="46:55" x14ac:dyDescent="0.2">
      <c r="AT136" s="100" t="s">
        <v>57</v>
      </c>
      <c r="AU136" s="101">
        <v>29400000</v>
      </c>
      <c r="AV136" s="101">
        <v>4560000</v>
      </c>
      <c r="AW136" s="101">
        <v>31680000</v>
      </c>
      <c r="AX136" s="101">
        <v>2520000</v>
      </c>
      <c r="AY136" s="101">
        <v>840000</v>
      </c>
      <c r="AZ136" s="101">
        <v>4200000</v>
      </c>
      <c r="BA136" s="101">
        <v>0</v>
      </c>
      <c r="BB136" s="101">
        <v>37440000</v>
      </c>
      <c r="BC136" s="102">
        <f t="shared" si="20"/>
        <v>110640000</v>
      </c>
    </row>
    <row r="137" spans="46:55" x14ac:dyDescent="0.2">
      <c r="AT137" s="100" t="s">
        <v>66</v>
      </c>
      <c r="AU137" s="101">
        <v>0</v>
      </c>
      <c r="AV137" s="101">
        <v>0</v>
      </c>
      <c r="AW137" s="101">
        <v>14522400</v>
      </c>
      <c r="AX137" s="101">
        <v>0</v>
      </c>
      <c r="AY137" s="101">
        <v>0</v>
      </c>
      <c r="AZ137" s="101">
        <v>0</v>
      </c>
      <c r="BA137" s="101">
        <v>0</v>
      </c>
      <c r="BB137" s="101">
        <v>7800000</v>
      </c>
      <c r="BC137" s="102">
        <f t="shared" si="20"/>
        <v>22322400</v>
      </c>
    </row>
    <row r="138" spans="46:55" x14ac:dyDescent="0.2">
      <c r="AT138" s="100" t="s">
        <v>58</v>
      </c>
      <c r="AU138" s="101">
        <v>0</v>
      </c>
      <c r="AV138" s="101">
        <v>0</v>
      </c>
      <c r="AW138" s="101">
        <v>0</v>
      </c>
      <c r="AX138" s="101">
        <v>0</v>
      </c>
      <c r="AY138" s="101">
        <v>0</v>
      </c>
      <c r="AZ138" s="101">
        <v>0</v>
      </c>
      <c r="BA138" s="101">
        <v>0</v>
      </c>
      <c r="BB138" s="101">
        <v>48000000</v>
      </c>
      <c r="BC138" s="102">
        <f t="shared" si="20"/>
        <v>48000000</v>
      </c>
    </row>
    <row r="139" spans="46:55" ht="15.75" thickBot="1" x14ac:dyDescent="0.25">
      <c r="AT139" s="103" t="s">
        <v>10</v>
      </c>
      <c r="AU139" s="104">
        <f t="shared" ref="AU139:BC139" si="21">+SUM(AU125:AU138)</f>
        <v>842436877.70000005</v>
      </c>
      <c r="AV139" s="104">
        <f t="shared" si="21"/>
        <v>233098094</v>
      </c>
      <c r="AW139" s="104">
        <f t="shared" si="21"/>
        <v>218669299</v>
      </c>
      <c r="AX139" s="104">
        <f t="shared" si="21"/>
        <v>210154751</v>
      </c>
      <c r="AY139" s="104">
        <f t="shared" si="21"/>
        <v>259898180</v>
      </c>
      <c r="AZ139" s="104">
        <f t="shared" si="21"/>
        <v>1706544325</v>
      </c>
      <c r="BA139" s="104">
        <f t="shared" si="21"/>
        <v>280000000</v>
      </c>
      <c r="BB139" s="104">
        <f t="shared" si="21"/>
        <v>558707487</v>
      </c>
      <c r="BC139" s="105">
        <f t="shared" si="21"/>
        <v>4309509013.6999998</v>
      </c>
    </row>
    <row r="140" spans="46:55" x14ac:dyDescent="0.2">
      <c r="BC140" s="107"/>
    </row>
  </sheetData>
  <mergeCells count="48">
    <mergeCell ref="Y29:AH29"/>
    <mergeCell ref="Y30:Y31"/>
    <mergeCell ref="Z30:AA30"/>
    <mergeCell ref="AB30:AB31"/>
    <mergeCell ref="AC30:AD30"/>
    <mergeCell ref="AE30:AE31"/>
    <mergeCell ref="AF30:AG30"/>
    <mergeCell ref="AH30:AH31"/>
    <mergeCell ref="AR47:AR48"/>
    <mergeCell ref="AT123:AT124"/>
    <mergeCell ref="AU123:BB123"/>
    <mergeCell ref="BC123:BC124"/>
    <mergeCell ref="AJ65:AJ66"/>
    <mergeCell ref="AK65:AQ65"/>
    <mergeCell ref="AR65:AR66"/>
    <mergeCell ref="AT82:BC82"/>
    <mergeCell ref="AT83:AT84"/>
    <mergeCell ref="AU83:BB83"/>
    <mergeCell ref="BC83:BC84"/>
    <mergeCell ref="AT102:BC102"/>
    <mergeCell ref="AT103:AT104"/>
    <mergeCell ref="AU103:BB103"/>
    <mergeCell ref="BC103:BC104"/>
    <mergeCell ref="AT122:BC122"/>
    <mergeCell ref="AJ64:AR64"/>
    <mergeCell ref="AJ28:AR28"/>
    <mergeCell ref="AJ29:AJ30"/>
    <mergeCell ref="AK29:AQ29"/>
    <mergeCell ref="M11:V11"/>
    <mergeCell ref="M12:M13"/>
    <mergeCell ref="N12:O12"/>
    <mergeCell ref="P12:P13"/>
    <mergeCell ref="Q12:R12"/>
    <mergeCell ref="S12:S13"/>
    <mergeCell ref="T12:U12"/>
    <mergeCell ref="V12:V13"/>
    <mergeCell ref="AR29:AR30"/>
    <mergeCell ref="AJ46:AR46"/>
    <mergeCell ref="AJ47:AJ48"/>
    <mergeCell ref="AK47:AQ47"/>
    <mergeCell ref="I3:J3"/>
    <mergeCell ref="K3:K4"/>
    <mergeCell ref="B2:K2"/>
    <mergeCell ref="B3:B4"/>
    <mergeCell ref="E3:E4"/>
    <mergeCell ref="C3:D3"/>
    <mergeCell ref="F3:G3"/>
    <mergeCell ref="H3:H4"/>
  </mergeCells>
  <pageMargins left="0.7" right="0.7" top="0.75" bottom="0.75" header="0.3" footer="0.3"/>
  <ignoredErrors>
    <ignoredError sqref="BA9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 2025</vt:lpstr>
      <vt:lpstr>Cuadros (2)</vt:lpstr>
      <vt:lpstr>Cuadros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SUPERVISOR FINANCIER</dc:creator>
  <cp:lastModifiedBy>DIRADMIN</cp:lastModifiedBy>
  <dcterms:created xsi:type="dcterms:W3CDTF">2026-02-23T16:35:44Z</dcterms:created>
  <dcterms:modified xsi:type="dcterms:W3CDTF">2026-09-15T15:39:15Z</dcterms:modified>
</cp:coreProperties>
</file>