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shortcut-targets-by-id\1-BoRtiIQg96UZqcmzMK1oZb1HFT7mThs\COORDINADOR PPTAL\LEY DE TRANSPARENCIA PAGINA WEB\ACTUALIZACION 2025\6. PLANEACION\6.2. PLAN DE GASTO PUBLICO\"/>
    </mc:Choice>
  </mc:AlternateContent>
  <xr:revisionPtr revIDLastSave="0" documentId="13_ncr:1_{D8B3546A-62BC-4304-AA22-AAE4704D3206}" xr6:coauthVersionLast="47" xr6:coauthVersionMax="47" xr10:uidLastSave="{00000000-0000-0000-0000-000000000000}"/>
  <bookViews>
    <workbookView xWindow="-120" yWindow="-120" windowWidth="29040" windowHeight="17520" xr2:uid="{36EEC521-C0BA-41AD-89B3-E904AA50F592}"/>
  </bookViews>
  <sheets>
    <sheet name="COMPRAS SISTEMAS" sheetId="1" r:id="rId1"/>
    <sheet name="F-ADMINISTRATIVO (2)" sheetId="3" state="hidden" r:id="rId2"/>
    <sheet name="Hoja2" sheetId="2" state="hidden" r:id="rId3"/>
  </sheets>
  <externalReferences>
    <externalReference r:id="rId4"/>
    <externalReference r:id="rId5"/>
    <externalReference r:id="rId6"/>
  </externalReferences>
  <definedNames>
    <definedName name="_xlnm._FilterDatabase" localSheetId="0" hidden="1">'COMPRAS SISTEMAS'!$B$5:$I$87</definedName>
    <definedName name="_xlnm._FilterDatabase" localSheetId="1" hidden="1">'F-ADMINISTRATIVO (2)'!$D$5:$I$16</definedName>
    <definedName name="_xlnm._FilterDatabase" localSheetId="2" hidden="1">Hoja2!$A$2:$P$101</definedName>
    <definedName name="_xlnm.Print_Area" localSheetId="0">'COMPRAS SISTEMAS'!$E$1:$I$16</definedName>
    <definedName name="_xlnm.Print_Area" localSheetId="1">'F-ADMINISTRATIVO (2)'!$D$1:$I$16</definedName>
    <definedName name="data" localSheetId="0">#REF!</definedName>
    <definedName name="data" localSheetId="1">#REF!</definedName>
    <definedName name="data">#REF!</definedName>
    <definedName name="Estres" localSheetId="0">#REF!</definedName>
    <definedName name="Estres" localSheetId="1">#REF!</definedName>
    <definedName name="Estres">#REF!</definedName>
    <definedName name="FECFIN" localSheetId="0">#REF!</definedName>
    <definedName name="FECFIN" localSheetId="1">#REF!</definedName>
    <definedName name="FECFIN">#REF!</definedName>
    <definedName name="FECHAF" localSheetId="0">#REF!</definedName>
    <definedName name="FECHAF" localSheetId="1">#REF!</definedName>
    <definedName name="FECHAF">#REF!</definedName>
    <definedName name="FECHAFIN">'[1]RECAUDO OK'!$M$59</definedName>
    <definedName name="FECHAI" localSheetId="0">#REF!</definedName>
    <definedName name="FECHAI" localSheetId="1">#REF!</definedName>
    <definedName name="FECHAI">#REF!</definedName>
    <definedName name="FECHAINI">'[1]RECAUDO OK'!$M$58</definedName>
    <definedName name="FECINI" localSheetId="0">#REF!</definedName>
    <definedName name="FECINI" localSheetId="1">#REF!</definedName>
    <definedName name="FECINI">#REF!</definedName>
    <definedName name="FECINIC" localSheetId="0">#REF!</definedName>
    <definedName name="FECINIC" localSheetId="1">#REF!</definedName>
    <definedName name="FECINIC">#REF!</definedName>
    <definedName name="FEFIN" localSheetId="0">'[1]RECAUDO OK'!#REF!</definedName>
    <definedName name="FEFIN" localSheetId="1">'[1]RECAUDO OK'!#REF!</definedName>
    <definedName name="FEFIN">'[1]RECAUDO OK'!#REF!</definedName>
    <definedName name="Z_F1C1C980_819B_42BD_B2F2_040ED7838392_.wvu.FilterData" localSheetId="0" hidden="1">'COMPRAS SISTEMAS'!$E$5:$I$16</definedName>
    <definedName name="Z_F1C1C980_819B_42BD_B2F2_040ED7838392_.wvu.FilterData" localSheetId="1" hidden="1">'F-ADMINISTRATIVO (2)'!$D$5:$I$16</definedName>
    <definedName name="Z_F1C1C980_819B_42BD_B2F2_040ED7838392_.wvu.PrintArea" localSheetId="0" hidden="1">'COMPRAS SISTEMAS'!$E$1:$I$16</definedName>
    <definedName name="Z_F1C1C980_819B_42BD_B2F2_040ED7838392_.wvu.PrintArea" localSheetId="1" hidden="1">'F-ADMINISTRATIVO (2)'!$D$1:$I$16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1" l="1"/>
  <c r="I13" i="1"/>
  <c r="I17" i="1"/>
  <c r="I18" i="1"/>
  <c r="I19" i="1"/>
  <c r="I21" i="1"/>
  <c r="I22" i="1"/>
  <c r="I23" i="1"/>
  <c r="I26"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6" i="1"/>
  <c r="F27" i="1"/>
  <c r="I27" i="1" s="1"/>
  <c r="E29" i="3"/>
  <c r="H29" i="3" s="1"/>
  <c r="E28" i="3"/>
  <c r="H28" i="3" s="1"/>
  <c r="E27" i="3"/>
  <c r="H27" i="3" s="1"/>
  <c r="H26" i="3"/>
  <c r="E25" i="3"/>
  <c r="H25" i="3" s="1"/>
  <c r="E24" i="3"/>
  <c r="H24" i="3" s="1"/>
  <c r="H23" i="3"/>
  <c r="H22" i="3"/>
  <c r="H21" i="3"/>
  <c r="E20" i="3"/>
  <c r="H20" i="3" s="1"/>
  <c r="H19" i="3"/>
  <c r="H18" i="3"/>
  <c r="H17" i="3"/>
  <c r="E16" i="3"/>
  <c r="H16" i="3" s="1"/>
  <c r="E15" i="3"/>
  <c r="H15" i="3" s="1"/>
  <c r="H14" i="3"/>
  <c r="E14" i="3"/>
  <c r="H13" i="3"/>
  <c r="E12" i="3"/>
  <c r="H12" i="3" s="1"/>
  <c r="H11" i="3"/>
  <c r="E10" i="3"/>
  <c r="H10" i="3" s="1"/>
  <c r="E9" i="3"/>
  <c r="H9" i="3" s="1"/>
  <c r="E8" i="3"/>
  <c r="H8" i="3" s="1"/>
  <c r="H7" i="3"/>
  <c r="E7" i="3"/>
  <c r="H6" i="3"/>
  <c r="F28" i="1"/>
  <c r="I28" i="1" s="1"/>
  <c r="F25" i="1"/>
  <c r="I25" i="1" s="1"/>
  <c r="F24" i="1"/>
  <c r="I24" i="1" s="1"/>
  <c r="F20" i="1"/>
  <c r="I20" i="1" s="1"/>
  <c r="E16" i="2"/>
  <c r="H16" i="2" s="1"/>
  <c r="E15" i="2"/>
  <c r="H15" i="2" s="1"/>
  <c r="E14" i="2"/>
  <c r="H14" i="2" s="1"/>
  <c r="H13" i="2"/>
  <c r="E12" i="2"/>
  <c r="H12" i="2" s="1"/>
  <c r="E11" i="2"/>
  <c r="H11" i="2" s="1"/>
  <c r="H10" i="2"/>
  <c r="H9" i="2"/>
  <c r="H8" i="2"/>
  <c r="E7" i="2"/>
  <c r="H7" i="2" s="1"/>
  <c r="H6" i="2"/>
  <c r="H5" i="2"/>
  <c r="H4" i="2"/>
  <c r="F16" i="1"/>
  <c r="I16" i="1" s="1"/>
  <c r="F15" i="1"/>
  <c r="I15" i="1" s="1"/>
  <c r="F14" i="1"/>
  <c r="I14" i="1" s="1"/>
  <c r="F12" i="1"/>
  <c r="I12" i="1" s="1"/>
  <c r="F10" i="1"/>
  <c r="I10" i="1" s="1"/>
  <c r="F9" i="1"/>
  <c r="I9" i="1" s="1"/>
  <c r="F8" i="1"/>
  <c r="I8" i="1" s="1"/>
  <c r="F7" i="1"/>
  <c r="I7" i="1" s="1"/>
</calcChain>
</file>

<file path=xl/sharedStrings.xml><?xml version="1.0" encoding="utf-8"?>
<sst xmlns="http://schemas.openxmlformats.org/spreadsheetml/2006/main" count="858" uniqueCount="201">
  <si>
    <t>FONDO NACIONAL DE FOMENTO DE LA PAPA</t>
  </si>
  <si>
    <t>PRESUPUESTO DE GASTOS PARA FUNCIONAMIENTO-ADMINISTRATIVO VIGENCIA 2026</t>
  </si>
  <si>
    <t>ÍTEM</t>
  </si>
  <si>
    <t>VLR UNITARIO</t>
  </si>
  <si>
    <t>CANTIDAD</t>
  </si>
  <si>
    <t>UND MEDIDA</t>
  </si>
  <si>
    <t>VLR TOTAL 
2026</t>
  </si>
  <si>
    <t>JUSTIFICACIÓN</t>
  </si>
  <si>
    <t>Meses</t>
  </si>
  <si>
    <t>Servicio</t>
  </si>
  <si>
    <t>DOTACIÓN</t>
  </si>
  <si>
    <t>Dotación</t>
  </si>
  <si>
    <t>Personas</t>
  </si>
  <si>
    <t>MUEBLES Y EQUIPO DE OFICINA</t>
  </si>
  <si>
    <t xml:space="preserve">Cuentas de correo plataforma GMAIL </t>
  </si>
  <si>
    <t>Cuentas</t>
  </si>
  <si>
    <t>Equipos</t>
  </si>
  <si>
    <t>Licencia de office vitalicia</t>
  </si>
  <si>
    <t>Licencias</t>
  </si>
  <si>
    <t>IA de productividad</t>
  </si>
  <si>
    <t>Se requiere la adquisición de licencias de inteligencia artificial orientadas a fortalecer la gestión administrativa del FNFP. Esta herramienta no solo facilita la grabación, transcripción y resumen de reuniones, sino que también apoya en la revisión de documentos, la elaboración de informes, cuadros de análisis y esquemas comparativos, lo que contribuye a mejorar la calidad de la información y a agilizar los procesos de gestión institucional. Para la vigencia 2026 se proyecta un incremento del 6%, correspondiente al IPC estimado.</t>
  </si>
  <si>
    <t>Unidad</t>
  </si>
  <si>
    <t>Monitor</t>
  </si>
  <si>
    <t>Nube de almacenamiento</t>
  </si>
  <si>
    <t>Teras</t>
  </si>
  <si>
    <t>Software en la nube para la gestión integral de Recursos Humanos</t>
  </si>
  <si>
    <t>Software</t>
  </si>
  <si>
    <t>Antivirus - Licencias</t>
  </si>
  <si>
    <t>IMPRESOS, PUBLICACIONES, SUSCRIPCIONES Y AFILIACIONES</t>
  </si>
  <si>
    <t>Suscripcion a periódicos, revistas y publicaciones especializadas o acceso a bases de datos e informes sectoriales</t>
  </si>
  <si>
    <t xml:space="preserve">Suscripcion </t>
  </si>
  <si>
    <t>MANTENIMIENTO</t>
  </si>
  <si>
    <t>Kit de limpieza de equipos</t>
  </si>
  <si>
    <t>Mantenimiento Usuarios SAP</t>
  </si>
  <si>
    <t>Mantenimiento y/o repuestos equipos fijos, portátiles e impresora</t>
  </si>
  <si>
    <t>SERVICIOS PÚBLICOS</t>
  </si>
  <si>
    <t>Línea de celular corporativa (Plan datos y voz)</t>
  </si>
  <si>
    <t>Líneas</t>
  </si>
  <si>
    <t>PROCESO/PROYECTO</t>
  </si>
  <si>
    <t xml:space="preserve">Se requiere la asignación de recursos para la compra de la dotación al personal del FNFP que devenga menos de dos salarios mínimos mensuales legales vigentes (SMMLV), en cumplimiento de la normativa laboral. </t>
  </si>
  <si>
    <t>Se requiere garantizar la continuidad del servicio de cuentas corporativas de Gmail, necesarias para la gestión administrativa y operativa de los colaboradores administrativos, incluyendo la cuenta destinada a la Auditoría Interna. Estas cuentas permiten un manejo seguro y eficiente de la información institucional, con funcionalidades como sincronización en dispositivos, almacenamiento ampliado y respaldo de correos sin pérdida del historial.</t>
  </si>
  <si>
    <t>RUBRO</t>
  </si>
  <si>
    <t>Se requiere la adquisición de un (1) monitor para el puesto de trabajo de un profesional administrativo. Esta necesidad surge a partir de la redistribución interna de equipos, mediante la cual se reemplazó un computador de escritorio por un equipo portátil. Para garantizar condiciones óptimas de operación, visualización, manejo documental y análisis simultáneo de información, el equipo portátil debe complementarse con un monitor externo y los accesorios correspondientes.</t>
  </si>
  <si>
    <t>Se requiere la adquisición del servicio de almacenamiento en la nube para respaldar, centralizar y asegurar la información institucional generada en el desarrollo de las funciones misionales y de apoyo del FNFP. Esta herramienta tecnológica garantiza acceso controlado a los archivos desde cualquier ubicación, facilita el trabajo colaborativo entre áreas y asegura la continuidad operativa ante posibles contingencias técnicas.</t>
  </si>
  <si>
    <t>Para la vigencia 2026 se solicita la adquisición de una plataforma en la nube para la gestión integral de Recursos Humanos, con el fin de centralizar en un solo sistema actividades como nómina, control de asistencia, firma electrónica, gestión documental, reclutamiento, capacitación, evaluación de desempeño y bienestar. Esta herramienta permite optimizar los procesos administrativos del FNFP, facilitar la toma de decisiones y fortalecer la experiencia del colaborador mediante información centralizada, procesos estandarizados y flujos automatizados.</t>
  </si>
  <si>
    <t>Se requiere la adquisición de licencias de antivirus para garantizar la protección y seguridad informática de los equipos de trabajo del FNFP. Este software es fundamental para prevenir, detectar y neutralizar amenazas cibernéticas como virus, malware, ransomware y otros ataques que pueden comprometer la integridad, confidencialidad y disponibilidad de la información institucional.</t>
  </si>
  <si>
    <t>Se contempla la suscripcion a periódicos, revistas y publicaciones especializadas, así como el acceso a bases de datos e informes sectoriales y económicos, con el fin de contar con información actualizada, veraz y oportuna sobre temas de interés nacional y del subsector de la papa. Este rubro permitirá al FNFP estar al día en tendencias económicas, políticas sectoriales, dinámicas de mercado y análisis especializados, fortaleciendo la toma de decisiones estratégicas y la planeación institucional.</t>
  </si>
  <si>
    <t xml:space="preserve">Para la vigencia 2026 se requiere la adquisición de un kit de mantenimiento y limpieza destinado a los equipos utilizados en el proceso administrativo del FNFP. Este recurso permitirá a la Coordinación de Sistemas y TI realizar labores de conservación de manera oportuna, garantizando el adecuado funcionamiento y prolongando la vida útil de los equipos. </t>
  </si>
  <si>
    <t xml:space="preserve">Se requiere garantizar el mantenimiento de seis (6) licencias de usuario del sistema SAP, herramienta esencial para la gestión contable, financiera y presupuestal del FNFP. Durante la vigencia 2025, el valor inicialmente asignado resultó insuficiente debido a la variación en la tasa de cambio del dólar, situación que obligó a realizar un traslado interno para cubrir el costo real. </t>
  </si>
  <si>
    <t>Para la vigencia 2026 se requiere la contratación de dos (2) líneas telefónicas corporativas: una asignada al Director y otra para el uso compartido de los profesionales administrativos del FNFP. Estas líneas constituyen un canal fundamental para mantener comunicación directa con el Administrador, articular las diferentes áreas de la Federación, coordinar al personal de campo y atender la relación con clientes externos, contratistas y demás actores de la cadena productiva.</t>
  </si>
  <si>
    <t xml:space="preserve">Licencias </t>
  </si>
  <si>
    <t>VALOR PRESUPUESTADO 2026</t>
  </si>
  <si>
    <t xml:space="preserve">VLR UNITARIO </t>
  </si>
  <si>
    <t>Software recaudo - Servicio de Hosting y Soporte</t>
  </si>
  <si>
    <t>Licencias para análitica de datos e IA de productividad</t>
  </si>
  <si>
    <t>Cuenta de correo plataforma Gmail</t>
  </si>
  <si>
    <t>Portátil</t>
  </si>
  <si>
    <t>Accesorios de portatiles</t>
  </si>
  <si>
    <t>Kits</t>
  </si>
  <si>
    <t>Equipo celular</t>
  </si>
  <si>
    <t>Celular</t>
  </si>
  <si>
    <t xml:space="preserve">JUSTIFICACIÓN </t>
  </si>
  <si>
    <t>Para la vigencia 2026 se proyecta la entrega de dotación a siete (7) trabajadores del área de recaudo que devengan menos de dos (2) salarios mínimos mensuales legales vigentes, en cumplimiento de lo establecido por la normatividad laboral. En la vigencia 2025 este rubro estaba asociado únicamente a dos (2) trabajadores en esta condición; sin embargo, para 2026 el número se incrementa a siete (7), lo que exige ampliar la cobertura de la dotación correspondiente.
El presupuesto presenta un incremento del 162,44% frente a 2025, explicado principalmente por el aumento en el número de colaboradores con derecho a este beneficio. No obstante, el valor de la dotación fue unificado para todo el FNFP, lo que contribuyó a jalonar a la baja el costo total estimado, generando un criterio homogéneo y más eficiente en la asignación de este rubro.</t>
  </si>
  <si>
    <t>Este rubro corresponde a la destinación de recursos para garantizar la infraestructura tecnológica requerida para la operación del aplicativo RecaudoPapa.com, incluyendo la adquisición de un servidor dedicado, el pago de suscripciones de hosting, licencias, aplicaciones complementarias y demás servicios asociados al funcionamiento de la plataforma. La disminución del 50,74% frente a la vigencia 2025 se explica por el cambio en el modelo de gestión: anteriormente estos servicios eran contratados con un proveedor externo, mientras que a partir de 2026 serán administrados y gestionados directamente por el equipo de TI interno dedicado al aplicativo. En consecuencia, el impacto de este ajuste, se refleja en el rubro de nómina, donde se incorporan los nuevos cargos de TI responsables de la administración de la plataforma. De esta manera, los recursos presupuestados aseguran la continuidad de los servicios, fortalecen la seguridad de la información y permiten mayor autonomía y control sobre la operación tecnológica del FNFP.</t>
  </si>
  <si>
    <t>Se requiere la adquisición de licencias de software para analítica de datos e inteligencia artificial, orientadas a soportar el fortalecimiento de la gestión administrativa, operativa y estratégica del FNFP. Estas licencias permitirán el desarrollo de procesos avanzados de minería de datos, automatización de indicadores, generación de tableros de control, proyecciones estadísticas y análisis comparativos relacionados con la gestión del recaudo, recaudadores y aportantes de la Cuota de Fomento de la Papa.
En particular, la herramienta será utilizada por el gestor de estadística proyectado para la vigencia 2026, cuyas funciones incluyen el diseño y administración de bases de datos, detección de patrones de comportamiento, clasificación de riesgo, elaboración de modelos predictivos, cruces de información con entidades externas, construcción de tableros dinámicos, generación de alertas tempranas y automatización de reportes. El uso de licencias especializadas —como plataformas de Business Intelligence y herramientas de inteligencia artificial— permitirá reducir la dependencia de procesos manuales, mejorar la calidad de la información, generar análisis oportunos y apoyar la toma de decisiones de la Dirección, Coordinadores y Junta Directiva. Adicionalmente, se incorpora una suscripción de inteligencia artificial que facilitará la grabación, transcripción y resumen de reuniones; la revisión y elaboración de documentos e informes; y la construcción de cuadros analíticos y comparativos, agilizando la gestión institucional y fortaleciendo la calidad técnica de los entregables.
Este rubro se incorpora por primera vez en la vigencia 2026, razón por la cual presenta una variación del 100% frente a 2025. Las compras del FNFP están enmarcadas dentro de los lineamientos de los procedimientos internos establecidos.</t>
  </si>
  <si>
    <t>Este rubro corresponde a la suscripción de cuentas corporativas de correo electrónico bajo la plataforma Google Workspace, utilizadas por el equipo de recaudo en el desarrollo de sus funciones. Para la vigencia 2026 se proyecta un incremento del 35,44% frente a 2025, explicado principalmente por el aumento en el número de colaboradores con acceso a este servicio, que pasó de dieciocho (18) a veintitres (23), y en menor medida por el ajuste del 6% correspondiente al IPC proyectado.
El valor presupuestado asegura la disponibilidad y continuidad del servicio de correo institucional, con las capacidades de almacenamiento, seguridad y respaldo necesarias para la gestión documental, la trazabilidad de la información y la comunicación oficial del FNFP, aspectos fundamentales para garantizar la integridad y eficiencia de las operaciones del área de recaudo.</t>
  </si>
  <si>
    <t>Este rubro corresponde a la adquisición de licencias vitalicias de Microsoft Office para los equipos de cómputo asignados al proceso de recaudo. Para la vigencia 2026 se proyecta la compra de 10 licencias, distribuidas así:
• 5 equipos nuevos, necesarios para el fortalecimiento de la planta de personal, y
• 5 equipos adicionales, destinados a la renovación de equipos obsoletos (vigencias 2016–2020) que ya no soportan las cargas operativas ni el volumen de bases de datos que actualmente exige el proceso de recaudo. Este reemplazo se encuentra respaldado por concepto técnico emitido por el coordinador de TI.
Su variación es del 100% dado que para la vigencia 2025 no se tenia contemplado. Las compras del FNFP están enmarcadas dentro de los lineamientos de los procedimientos internos establecidos.</t>
  </si>
  <si>
    <t>Este rubro corresponde a la adquisición de diez (10) equipos portátiles para el proceso de recaudo en la vigencia 2026.
La compra se distribuye así:
• 5 equipos nuevos, necesarios para la ampliación de la planta de personal, y
• 5 equipos adicionales, destinados a la renovación de equipos obsoletos adquiridos entre las vigencias 2016 y 2020, los cuales ya no soportan adecuadamente la carga operativa, el manejo de bases de datos ni los aplicativos institucionales utilizados actualmente. Esta necesidad se encuentra soportada en el concepto técnico emitido por el coordinador de TI.
Los portátiles proyectados cuentan con especificaciones de alto desempeño (procesador Intel Core i7, memoria RAM de 16 GB y unidad de estado sólido —SSD— superior a 1 TB), garantizando un rendimiento óptimo para el procesamiento de información, atención de requerimientos, operación de plataformas institucionales y generación de reportes. Estas características aseguran continuidad, eficiencia y modernización de los procesos relacionados con la gestión de la Cuota de Fomento de la Papa, además de otorgar mayor vida útil a los equipos.
El presupuesto presenta un incremento del 100% frente a 2025, explicado porque este rubro no estaba contemplado en la vigencia anterior y se incorpora por primera vez en 2026, en atención a la ampliación de la planta de personal.</t>
  </si>
  <si>
    <t>Este rubro corresponde a la adquisición de accesorios complementarios para los diez (10) equipos portátiles destinados del proceso de recaudo, incluyendo teclado, mouse y base para portátil, elementos indispensables para garantizar condiciones adecuadas de ergonomía, seguridad y uso prolongado de los equipos.
Estos accesorios complementan la dotación tecnológica tanto de los nuevos colaboradores como de los equipos adquiridos para renovación, mejorando el ambiente de trabajo, previniendo desgastes prematuros y asegurando mayor durabilidad y estabilidad operativa durante el desarrollo de las funciones administrativas, contables y de recaudo.
El presupuesto presenta un incremento del 100% frente a 2025, explicado porque este concepto no se encontraba contemplado anteriormente y se incorpora por primera vez en 2026, asociado directamente a la adquisición de los nuevos portátiles.</t>
  </si>
  <si>
    <t>El rubro de monitores corresponde a la adquisición de dieciséis (16) pantallas para el proceso de recaudo en la vigencia 2026. Esta necesidad surge como complemento a la entrega de portátiles, dado que el trabajo operativo y contable del área requiere de mejores condiciones de visibilidad, ergonomía y agilidad en el análisis de grandes volúmenes de información. La compra contempla diez (10) monitores para los nuevos equipos de cómputo y cinco (7) destinados a reforzar los puestos de trabajo existentes, garantizando que cada colaborador cuente con herramientas tecnológicas adecuadas para el desarrollo de sus funciones. Estos equipos contribuyen a mejorar la productividad, reducir el riesgo de errores en la revisión documental y dar cumplimiento a criterios de ergonomía y salud ocupacional, al prevenir fatiga visual y facilitar la correcta visualización de la información.
El presupuesto presenta un incremento del 801% frente a la vigencia 2025, explicado por la ampliación de la planta de personal, la incorporación de equipos portátiles que requieren ser complementados con monitores y la necesidad de modernizar los puestos de trabajo del área de recaudo.</t>
  </si>
  <si>
    <t>El rubro de antivirus corresponde a la adquisición de veinticuatro (24) licencias para proteger los equipos de cómputo del área de recaudo, garantizando la seguridad informática, la integridad de la información y la continuidad de las operaciones. Las licencias cubren los veintitres (23) cargos de la planta de personal vigente y un (1) equipo adicional de uso rotativo para desplazamientos.
El presupuesto presenta un incremento del 41,33% frente a la vigencia 2025, explicado principalmente por la ampliación de la planta de colaboradores del área (de 18 a 23) y por el ajuste del 6% correspondiente al IPC proyectado para 2026. Este rubro es indispensable para prevenir, detectar y mitigar amenazas cibernéticas como virus, malware o ransomware, asegurando la protección de la información contable y financiera asociada a la gestión de la Cuota de Fomento de la Papa.</t>
  </si>
  <si>
    <t>Se requiere la compra de seis (6) equipos móviles para los nuevos cargos (Gestor de Estadística, 2 Asistentes de Inspección y 3 Asistentes de Recaudo Potencial). Estos equipos deben contar con características técnicas que garanticen el uso del aplicativo RecaudoPapa, el adecuado rendimiento de las aplicaciones, la carga y almacenamiento de información, así como la seguridad en la comunicación con clientes internos y externos. 
La variación del 371,70% frente a la vigencia 2025 obedece al incremento de 1 a 8 equipos, derivado de la ampliación de la planta de personal y la necesidad de actualizar dispositivos obsoletos. Todas las adquisiciones del FNFP se encuentran enmarcadas en los lineamientos de los procedimientos internos establecidos.</t>
  </si>
  <si>
    <t>Se requiere el mantenimiento y la adquisición de repuestos menores para los equipos fijos y portátiles en garantía, con el fin de asegurar su funcionamiento óptimo y la continuidad de la operación del proceso de recaudo, discriminados así: discriminados así: 2 equipos del Director de Recaudo (1 computador de escritorio y 1 computador portátil), 1 computador portátil para el Coordinador de Recaudo Zona 1, 1 computador portátil para el Coordinador de Recaudo Zona 2, 1 computador portátil para el Gestor Legal, 3 computadores portátiles para los Profesionales de Control y Seguimiento a Recaudo, 2 computadores portátiles para los Profesionales de Inspección a Recaudo, 6 computadores portátiles para los Profesionales de Recaudo Potencial, 1 computador portátil para el Asistente de Control y Seguimiento y 1 computador portátil para el Asistente Legal de Recaudo, 1 computador portátil rotativo del área, 1 computador portátil para 1 Asistente de Inspección a recaudo. 
Para la vigencia 2026 se proyecta un valor de $10.746.216, lo que representa un incremento del 11,58% frente a 2025, explicado por la ampliación del inventario de equipos de cómputo para mantenimiento incluyendo el equipo rotativo que fue comprado en la vigencia 2025 y el ajuste por el IPC proyectado del 6%. Las compras del FNFP se encuentran enmarcadas dentro de los lineamientos de los procedimientos internos establecidos.</t>
  </si>
  <si>
    <t>El rubro de kit de limpieza de equipos corresponde a la adquisición de una (1) unidad destinada al mantenimiento básico de los equipos de cómputo del área de recaudo. Este insumo es necesario para preservar el buen estado de los equipos, prevenir fallas derivadas de suciedad o polvo y contribuir a prolongar su vida útil, garantizando el adecuado soporte tecnológico para las actividades de gestión y control del recaudo.
El presupuesto proyecta un incremento del 6,00% frente a la vigencia 2025, explicado por el ajuste del IPC estimado para 2026.</t>
  </si>
  <si>
    <t>Este rubro corresponde a la contratación de veintitrés (23) planes corporativos de datos y voz por un periodo de doce (12) meses, destinados al Director de Recaudo, coordinadores, equipo jurídico, profesionales, asistentes, personal de TI y gestor de estadística. Estas líneas permiten mantener comunicación constante con recaudadores activos y potenciales, así como con los demás colaboradores del FNFP, productores y actores de la cadena, garantizando el cumplimiento de las funciones misionales y la trazabilidad de la gestión.
El rubro presenta un incremento del 59,42% frente a la vigencia 2025, explicado por dos factores: (i) la ampliación de siete (7) líneas adicionales derivada del crecimiento de la planta de personal, y (ii) la estandarización del valor unitario de cada plan en $70.000, considerando el comportamiento del servicio en 2025 y el ajuste proyectado del IPC para 2026.</t>
  </si>
  <si>
    <t>VLR 
UNITARIO</t>
  </si>
  <si>
    <t>UND 
MEDIDA</t>
  </si>
  <si>
    <t>3 uniformes por año * 19 personas</t>
  </si>
  <si>
    <t>Se proyecta la compra de la dotación de ley para un (2) analistas y dieciocho (18) extensionistas junior que devengan menos de dos (2) SMMLV, en cumplimiento de lo estipulado por la normatividad laboral vigente.
El incremento del 538,17% frente a la vigencia 2025 obedece a dos factores: (i) el ajuste del 6% indexado al IPC proyectado para 2026 y (ii) la incorporación de dieciocho (18) nuevos cargos que cumplen con el requisito de devengar menos de dos SMMLV, ampliando significativamente la cobertura de este beneficio. La entrega de dotación contempla tres (3) uniformes por año para cada persona beneficiaria, asegurando condiciones adecuadas de presentación y protección en el desarrollo de sus actividades. Todas las adquisiciones del FNFP se encuentran enmarcadas dentro de los lineamientos de los procedimientos internos establecidos.</t>
  </si>
  <si>
    <t>Antivirus</t>
  </si>
  <si>
    <t>Se proyecta la compra de seis (6) licencias de antivirus para los equipos del área técnica, con el fin de garantizar la protección de la información institucional y la continuidad de los procesos tecnológicos. El incremento del 6% frente a 2025 corresponde al ajuste por IPC proyectado para 2026. Todas las adquisiciones se realizan en concordancia con los lineamientos de los procedimientos internos establecidos.</t>
  </si>
  <si>
    <t>Software seguimiento técnico</t>
  </si>
  <si>
    <t>Se proyecta la adquisición de la licencia del software de seguimiento técnico, herramienta indispensable para el control y monitoreo de las actividades realizadas en campo por el equipo de extensión. El incremento del 6% frente a 2025 obedece al ajuste por IPC proyectado para 2026. Todas las compras se encuentran enmarcadas dentro de los lineamientos de los procedimientos internos establecidos.</t>
  </si>
  <si>
    <t xml:space="preserve">Equipos de comunicación de campo - Celular </t>
  </si>
  <si>
    <t>Se proyecta la compra de diez (10) equipos celulares para los extensionistas junior, necesarios para garantizar la comunicación y trazabilidad de la gestión en territorio. El valor se mantiene igual al de 2025, dado que el incremento en el número de extensionistas junior ya había sido considerado en la vigencia anterior. Todas las adquisiciones se enmarcan en los lineamientos de los procedimientos internos establecidos.</t>
  </si>
  <si>
    <t>Cuenta correo GMAIL</t>
  </si>
  <si>
    <t>Se proyecta la adquisición de treinta y cinco (35) cuentas Gmail corporativas, que incluyen plataforma, servidor y capacidad de almacenamiento en la nube de 1 TB por usuario, con soporte técnico directo con Google. Estas cuentas garantizan el acceso desde dispositivos móviles y PC con sincronización permanente. El incremento del 29,63% frente a 2025 obedece a tres factores: (i) la ampliación de diez (10) extensionistas junior que requieren cuentas adicionales, (ii) la estandarización del presupuesto para todas las cuentas corporativas del Fondo y (iii) la variación proyectada de la tasa de cambio del dólar ($4.500). Las compras se ajustan a los lineamientos internos establecidos.</t>
  </si>
  <si>
    <t>Se proyecta la compra de una (1) licencia de Office vitalicia profesional plus 2021, para actualizar un equipo del área técnica que aún se encuentra desactualizado. El rubro presenta una reducción del 66,67% frente a 2025, debido al menor número de licencias requeridas en la vigencia 2026. Las compras se enmarcan en los lineamientos de los procedimientos internos establecidos.</t>
  </si>
  <si>
    <t>Computador portátil</t>
  </si>
  <si>
    <t>Equipo</t>
  </si>
  <si>
    <t>Se proyecta la compra de un (1) computador portátil para el coordinador de transferencia, con el fin de fortalecer su gestión en campo y en sede. Este equipo resulta indispensable dado que el cargo requiere movilidad constante para coordinar actividades técnicas, asistir a reuniones con productores y consolidar información en tiempo real. El equipo deberá contar con capacidad de almacenamiento suficiente para la administración de bases de datos, informes y soportes técnicos, así como con características de rendimiento que aseguren la ejecución de aplicaciones ofimáticas y de gestión utilizadas por el FNFP.
Este rubro representa un incremento del 100% frente a 2025, ya que no estaba contemplado en la vigencia anterior. Todas las adquisiciones se encuentran enmarcadas dentro de los lineamientos de los procedimientos internos establecidos.</t>
  </si>
  <si>
    <t xml:space="preserve">Cuentas </t>
  </si>
  <si>
    <t>Se proyecta la contratación de treinta y cinco (35) planes de datos y voz corporativos, con un valor unitario anual de $840.000, requeridos para garantizar la comunicación permanente entre el personal del FNFP y los actores externos, así como para el funcionamiento del sistema de captura digital de información y el seguimiento en tiempo real de las actividades en campo durante los doce (12) meses de la vigencia 2026.
El rubro presenta un incremento del 51,23% frente a 2025, explicado principalmente por la ampliación de diez (10) extensionistas junior que requieren este servicio y por la estandarización del valor unitario de los planes a $70.000 mensuales ($840.000 anuales), tomando como referencia los costos observados en la vigencia anterior y ajustados para 2026. Todas las adquisiciones del FNFP se encuentran enmarcadas dentro de los lineamientos de los procedimientos internos establecidos.</t>
  </si>
  <si>
    <t>3 uniformes por año * 1 persona</t>
  </si>
  <si>
    <t>Se proyecta la compra de la dotación de ley para un (1) técnico de campo vinculado al proyecto, quien devenga menos de dos (2) SMMLV, en cumplimiento de lo establecido en la normatividad laboral vigente. La dotación corresponde a tres (3) entregas de uniformes anuales, garantizando las condiciones adecuadas de presentación y seguridad en el ejercicio de sus funciones en campo.
El rubro presenta una disminución del 25,58% frente a la vigencia 2025, explicada por el ajuste en el valor unitario de la dotación anual, sin afectar el cumplimiento de la obligación legal ni la provisión oportuna de estos elementos.</t>
  </si>
  <si>
    <t>Se proyecta la adquisición de cuatro (4) cuentas corporativas de Gmail, necesarias para el manejo institucional de la información del proyecto y la articulación con el FNFP. Estas cuentas permiten acceso desde dispositivos móviles y computadores, garantizan sincronización en tiempo real, cuentan con una capacidad de almacenamiento de un (1) terabyte y soporte directo con Google ante cualquier eventualidad, lo que asegura la continuidad operativa y la gestión documental.
El rubro presenta una disminución del 43,40% frente a la vigencia 2025, explicada por la estandarización del valor unitario de las cuentas de correo para todo el FNFP y el ajuste en la tasa de cambio proyectada en $4.500. De manera adicional, la reducción refleja el cambio en la estructura del proyecto, contemplando únicamente la contratación del personal que requiere cuenta institucional, incluido el supervisor.</t>
  </si>
  <si>
    <t>Se proyecta la contratación de cuatro (4) planes de datos corporativos, con valor unitario anual de $840.000 ($70.000/mes), requeridos para las líneas institucionales del proyecto. Estos planes soportan la captura digital de información y el seguimiento en tiempo real de las actividades de campo durante los doce (12) meses de la vigencia 2026.
La variación del 16,67% frente a 2025 obedece a la estandarización del costo unitario de los planes para todo el FNFP (de $720.000 a $840.000 anuales), manteniéndose igual número de cuentas.</t>
  </si>
  <si>
    <t>3 uniformes por año * 3 personas</t>
  </si>
  <si>
    <t>Se proyecta la compra de la dotación de ley para tres (3) técnicos de campo vinculados al proyecto, quienes devengan menos de dos (2) SMMLV, en cumplimiento de lo establecido en la normatividad laboral vigente. La dotación comprende tres (3) entregas anuales de uniformes por persona, asegurando condiciones adecuadas de presentación y seguridad en el desarrollo de las labores en campo e invernadero.
El rubro presenta un incremento del 123,25% frente a la vigencia 2025, explicado por dos factores: i) la ampliación del número de técnicos beneficiarios (de uno a tres) y ii) la estandarización del valor unitario de la dotación en todo el FNFP, lo que homogeneiza los costos entre proyectos y evita distorsiones frente a vigencias anteriores.</t>
  </si>
  <si>
    <t>Se proyecta la adquisición de dos (2) cuentas corporativas de Gmail, requeridas para la gestión administrativa y técnica del proyecto. Estas cuentas garantizan acceso desde dispositivos móviles y computadores, sincronización en tiempo real, capacidad de almacenamiento de 1 TB y soporte técnico con Google ante cualquier eventualidad.
El rubro no presenta variación frente a la vigencia 2025, dado que se mantiene igual número de cuentas. Sin embargo, en 2026 se aplicó la estandarización del costo unitario de las cuentas corporativas en todo el FNFP, con el fin de unificar y optimizar el presupuesto de comunicaciones institucionales.</t>
  </si>
  <si>
    <t>Se proyecta la compra de un (1) computador portátil para el coordinador de propagación, con el fin de garantizar el adecuado desarrollo de sus funciones técnicas y administrativas. El equipo deberá contar con capacidad de almacenamiento y procesamiento suficiente para manejar la información generada en el laboratorio, los invernaderos y las actividades de campo, asegurando además la movilidad necesaria para el cargo en desplazamientos asociados al proyecto.
El rubro presenta un incremento del 100% frente a la vigencia 2025, dado que este equipo no se encontraba contemplado previamente y se incorpora en 2026 en línea con la política de modernización tecnológica del FNFP.</t>
  </si>
  <si>
    <t>Paquete de datos y voz</t>
  </si>
  <si>
    <t>Se proyecta la contratación de dos (2) planes corporativos de datos y voz por doce (12) meses, con un valor unitario de $840.000 anuales (equivalente a $70.000 mensuales), destinados al equipo técnico del proyecto. Estos planes permiten garantizar la comunicación constante con clientes internos y externos, así como la captura digital y el seguimiento en tiempo real de la información generada en campo.
El rubro presenta un incremento del 16,67% frente a la vigencia 2025, explicado por la estandarización del valor unitario de los planes de datos y voz en todo el FNFP para 2026, lo que asegura homogeneidad y equidad en el costo de telecomunicaciones institucionales.</t>
  </si>
  <si>
    <t>3 uniformes por año * 2 personas</t>
  </si>
  <si>
    <t>Se requiere la compra de la dotación de ley correspondiente a tres (3) uniformes por año para dos (2) técnicos de laboratorio que devengan menos de dos (2) SMMLV, dando cumplimiento a lo estipulado en la normatividad laboral vigente. Para la vigencia 2026, este rubro se proyecta bajo el esquema de unificación y estandarización del valor de la dotación adoptado para todos los proyectos del FNFP, lo cual garantiza homogeneidad y equidad en la asignación del beneficio. Se presenta un incremento del 100% frente a la vigencia 2025, al tratarse de una necesidad incorporada únicamente con el inicio del nuevo proyecto.</t>
  </si>
  <si>
    <t>Se requiere la compra de cinco (5) cuentas Gmail corporativas, que permiten sincronización en móviles y PC, 1T de almacenamiento, soporte técnico de Google y disponibilidad remota para la gestión institucional. Se presenta un incremento del 100% frente a la vigencia 2025, al tratarse de una necesidad incorporada únicamente con el inicio del nuevo proyecto.</t>
  </si>
  <si>
    <t>Se requiere un computador portátil de alto rendimiento para el coordinador de investigación, con el fin de garantizar la movilidad en campo, la captura de datos en diferentes localidades y el almacenamiento seguro de la información del proyecto. El equipo permitirá ejecutar software especializado y soportar análisis robustos y avanzados. Se presenta un incremento del 100% frente a la vigencia 2025, al tratarse de una necesidad incorporada únicamente con el inicio del nuevo proyecto.</t>
  </si>
  <si>
    <t>Se requiere la adquisición de un (1) equipo de comunicación móvil para el líder de laboratorio, con el fin de garantizar coordinación de actividades, reporte oportuno de información y atención de imprevistos durante la ejecución del proyecto. Se presenta un incremento del 100% frente a la vigencia 2025, al tratarse de una necesidad incorporada únicamente con el inicio del nuevo proyecto.</t>
  </si>
  <si>
    <t>Se proyecta la contratación de dos (2) planes de datos y voz corporativos por 12 meses, que permitan comunicación constante, captura digital y seguimiento en tiempo real de la información en campo. Se presenta un incremento del 100% frente a la vigencia 2025, al tratarse de una necesidad incorporada únicamente con el inicio del nuevo proyecto.</t>
  </si>
  <si>
    <t>VLR
UNITARIO</t>
  </si>
  <si>
    <t>Se requiere la adquisición de siete (7) cuentas corporativas bajo la plataforma Gmail, con el fin de garantizar que cada integrante del área de mercadeo cuente con un correo institucional. Esta medida asegura una comunicación formal y segura, respaldada en la infraestructura de Google Workspace, además de proyectar una identidad corporativa unificada frente a aliados, clientes y proveedores.
El uso de estas cuentas también permite aprovechar herramientas colaborativas como Google Drive, Calendar y Meet, optimizando la gestión de información, la trazabilidad de procesos y el trabajo en equipo. A su vez, garantiza la confidencialidad de los datos estratégicos al evitar el uso de cuentas personales.
Este rubro presenta un incremento del 45,83% frente a la vigencia anterior, debido a la incorporación de nuevos perfiles que requieren acceso a cuentas institucionales y a la estandarización del valor unitario para todo el FNFP. Todas las adquisiciones realizadas por el FNFP están enmarcadas dentro de los lineamientos de los procedimientos internos establecidos.</t>
  </si>
  <si>
    <t>Licencia Adobe</t>
  </si>
  <si>
    <t>Licencia</t>
  </si>
  <si>
    <t>Se requiere la adquisición de dos (2) licencias de Adobe Creative Cloud para atender las necesidades del equipo de mercadeo y producción audiovisual. Este software es esencial para la creación de piezas gráficas, contenidos digitales y material audiovisual con estándares profesionales, fortaleciendo la estrategia multiplataforma de promoción y comunicación del FNFP. La disponibilidad de estas licencias permitirá garantizar la calidad de los productos divulgativos, el diseño de campañas publicitarias de alto impacto y el soporte a los diferentes proyectos en la generación de contenidos especializados.
Este rubro presenta un incremento del 100% frente a la vigencia anterior, al corresponder a una nueva necesidad derivada de la incorporación de perfiles creativos y técnicos que requieren contar con herramientas de diseño profesional. Todas las adquisiciones realizadas por el FNFP están enmarcadas dentro de los lineamientos de los procedimientos internos establecidos.</t>
  </si>
  <si>
    <t>Licencia Office vitalicia</t>
  </si>
  <si>
    <t>Se requiere la adquisición de cuatro (4) licencias vitalicias de Microsoft Office, necesarias para garantizar el uso de herramientas de ofimática en los equipos de cómputo asignados al proyecto. Estas licencias permiten desarrollar con eficiencia actividades administrativas, técnicas y de comunicación, asegurando la estandarización de programas como Word, Excel, PowerPoint y Outlook, fundamentales para la gestión documental, el análisis de información y la elaboración de reportes institucionales.
Este rubro presenta un incremento del 33,33% frente a la vigencia anterior, asociado a la adquisición de nuevas licencias requeridas para los equipos de cómputo incorporados en el proyecto. Todas las adquisiciones realizadas por el FNFP están enmarcadas dentro de los lineamientos de los procedimientos internos establecidos.</t>
  </si>
  <si>
    <t>Licencia Windows vitalicia</t>
  </si>
  <si>
    <t>Se requiere la adquisición de tres (3) licencias vitalicias de Microsoft Windows, necesarias para habilitar y estandarizar el sistema operativo de los equipos de cómputo destinados al proyecto. La implementación de estas licencias oficiales garantiza estabilidad, seguridad informática y compatibilidad con el resto de plataformas institucionales, además de contribuir a la continuidad operativa y a la reducción de riesgos por uso de software no licenciado.
Este rubro presenta un incremento del 50,00% frente a la vigencia anterior, en razón de la compra de nuevas licencias requeridas para los equipos adicionales adquiridos. Todas las adquisiciones realizadas por el FNFP están enmarcadas dentro de los lineamientos de los procedimientos internos establecidos.</t>
  </si>
  <si>
    <t>Equipos de cómputo</t>
  </si>
  <si>
    <t>Se requiere la adquisición de cuatro (4) equipos de cómputo para atender las necesidades operativas del proyecto, específicamente asignados a los roles de Community Manager, Productor Audiovisual, Coordinador de Comunicaciones y Pasante SENA. Estos equipos deberán contar con las especificaciones técnicas necesarias para soportar programas de diseño, edición y gestión de información, asegurando el correcto desempeño de las funciones del área de mercadeo y divulgación.
Este rubro presenta un incremento del 58,82% frente a la vigencia anterior, dado que no se encontraba contemplado previamente y responde a la ampliación del equipo de trabajo y la incorporación de nuevos perfiles especializados. Todas las adquisiciones realizadas por el FNFP están enmarcadas dentro de los lineamientos de los procedimientos internos establecidos.</t>
  </si>
  <si>
    <t xml:space="preserve">Disco estado sólido externo 1TB </t>
  </si>
  <si>
    <t>La compra de un disco sólido (SSD) de un terabyte (1 TB) es necesaria para garantizar la disponibilidad, seguridad y eficiencia en el manejo de la información institucional. Este tipo de dispositivo ofrece un desempeño superior frente a los discos tradicionales, al permitir mayor velocidad de acceso a los datos, reducción en los tiempos de arranque de los equipos y mejor respuesta en la ejecución de programas y aplicaciones. No presenta variación frente a la vigencia 2025.  Las compras del FNFP están enmarcadas dentro de los lineamientos de los
procedimientos internos establecidos.</t>
  </si>
  <si>
    <t>Sillas para escritorio ergonómicas</t>
  </si>
  <si>
    <t>Se requiere la adquisición de cuatro (4) sillas ergonómicas de escritorio, necesarias para dotar al equipo de mercadeo con mobiliario que garantice condiciones de trabajo seguras, cómodas y alineadas con los estándares de bienestar laboral. Estas sillas favorecen la postura adecuada, reducen el riesgo de fatiga y lesiones, y contribuyen a la productividad de los colaboradores.
Este rubro presenta un incremento del 220,00% frente a la vigencia anterior, derivado del crecimiento del equipo de trabajo y la necesidad de adecuar los espacios de oficina. Todas las adquisiciones realizadas por el FNFP están enmarcadas dentro de los lineamientos de los procedimientos internos establecidos.</t>
  </si>
  <si>
    <t>Puestos de trabajo</t>
  </si>
  <si>
    <t>Se requiere la adquisición de cuatro (4) puestos de trabajo completos, indispensables para la adecuada dotación del área de mercadeo en el marco de la ampliación del equipo y la implementación de la estrategia in house. Estos puestos comprenden la provisión de mobiliario básico (escritorios, superficies de trabajo y accesorios complementarios) que permiten a cada colaborador contar con un espacio funcional y organizado para el desarrollo de sus labores.
Este rubro presenta un incremento del 100,00% respecto a la vigencia 2025, ya que no se encontraba contemplado anteriormente y surge como una necesidad asociada al fortalecimiento del equipo. Todas las adquisiciones realizadas por el FNFP están enmarcadas dentro de los lineamientos de los procedimientos internos establecidos.</t>
  </si>
  <si>
    <t>Antivirus - Licencia</t>
  </si>
  <si>
    <t>Se requiere la compra de seis (6) licencias de antivirus corporativo para la protección y buen funcionamiento de los equipos de cómputo asignados al área de mercadeo. Estas licencias garantizan seguridad informática, integridad de la información y continuidad operativa, reduciendo riesgos asociados a malware, accesos no autorizados y pérdida de datos.
Este rubro presenta un incremento del 200,00% frente a la vigencia anterior, debido a la inclusión de nuevos equipos de cómputo que operan con sistema operativo Windows y que requieren licenciamiento específico de antivirus. Todas las adquisiciones realizadas por el FNFP están enmarcadas dentro de los lineamientos de los procedimientos internos establecidos.</t>
  </si>
  <si>
    <t>Pantalla 27 Pulgadas</t>
  </si>
  <si>
    <t>Artículos</t>
  </si>
  <si>
    <t>La adquisición de una pantalla de 27 pulgadas se considera necesaria para optimizar las condiciones de trabajo del personal, garantizando mayor comodidad visual y eficiencia en el desarrollo de las actividades institucionales. Este tipo de dispositivo, por su tamaño y resolución, facilita la visualización simultánea de múltiples documentos, aplicaciones y bases de datos, lo que reduce la necesidad de alternar entre ventanas y mejora la productividad en las labores administrativas, técnicas y de gestión. No presenta variación frente a la vigencia 2025.  Las compras del FNFP están enmarcadas dentro de los lineamientos de los
procedimientos internos establecidos.</t>
  </si>
  <si>
    <t>IA productividad</t>
  </si>
  <si>
    <t>Se requiere la adquisición de una licencia de inteligencia artificial de productividad, con el fin de fortalecer las capacidades del equipo de mercadeo en la generación y gestión de contenidos. Esta herramienta permitirá automatizar procesos de redacción, análisis y diseño, optimizar tiempos en la elaboración de campañas, facilitar la personalización de mensajes para distintos públicos y mejorar la eficiencia operativa de la estrategia de comunicación institucional.
El rubro presenta un incremento del 100% frente a la vigencia 2025, al tratarse de un nuevo requerimiento incorporado con la ampliación del equipo de mercadeo y la estrategia de fortalecer la capacidad in house del FNFP. Todas las adquisiciones del FNFP están enmarcadas dentro de los lineamientos de los procedimientos internos establecidos.</t>
  </si>
  <si>
    <t>Equipo Audiovisual</t>
  </si>
  <si>
    <t>Se requiere la adquisición de un kit de equipos audiovisuales compuesto por cámaras, micrófonos, luces, trípodes y accesorios especializados, los cuales son fundamentales para la labor del equipo creativo y de producción. La incorporación de este equipamiento permitirá desarrollar contenidos propios con calidad profesional, proyectar la imagen institucional con altos estándares de mercado y dar soporte integral a la ejecución de campañas y estrategias comunicacionales del FNFP.
Estos equipos garantizan coherencia y excelencia en la producción audiovisual, fortalecen la estrategia in house al brindar autonomía en la generación de piezas y reducen la dependencia de servicios externos, optimizando tiempos y recursos. El rubro presenta un incremento del 100% frente a la vigencia 2025, al tratarse de una necesidad incorporada únicamente a partir del crecimiento del equipo y la estrategia de consolidación del área de mercadeo.</t>
  </si>
  <si>
    <t>Se contempla la compra de un kit de limpieza de equipos, necesario para el adecuado cuidado y prolongación de la vida útil de los equipos de cómputo y periféricos del área. Este rubro presenta un incremento del 6%, explicado por la estandarización de precios aplicada a todos los programas del FNFP. Todas las adquisiciones realizadas por el FNFP están enmarcadas dentro de los lineamientos de los procedimientos internos establecidos.</t>
  </si>
  <si>
    <t xml:space="preserve">SERVICIOS PÚBLICOS </t>
  </si>
  <si>
    <t>Se requiere la compra de planes de datos y voz para tres (3) líneas corporativas del Proyecto Estrategias de Promoción al Consumo de Papa y Divulgación Multiplataforma del FNFP, con el fin de garantizar comunicación constante con clientes internos y externos, apoyar la divulgación de mensajes, supervisar contenido digital y facilitar la coordinación de las actividades del equipo de mercadeo y comunicación. Este rubro presenta un incremento del 65,09% respecto a la vigencia anterior, explicado por la incorporación de una (1) línea adicional para 2026, en coherencia con la ampliación del equipo de trabajo. Todas las adquisiciones del FNFP están enmarcadas dentro de los lineamientos de los procedimientos internos establecidos.</t>
  </si>
  <si>
    <t>Se requiere la adquisición de cinco (5) licencias de antivirus corporativo para garantizar la seguridad informática, la integridad de la información y el correcto funcionamiento de los equipos asignados al personal del proyecto. El incremento del 32,50% frente a la vigencia anterior obedece a la incorporación de una (1) licencia adicional, derivada del ajuste en la estructura del personal conforme a la nueva metodología de intervención, que contempla un mayor número de asociaciones beneficiarias y departamentos a impactar, así como al ajuste del 6% correspondiente al IPC proyectado.Todas las adquisiciones realizadas por el FNFP están enmarcadas dentro de los lineamientos de los procedimientos internos establecidos.</t>
  </si>
  <si>
    <t xml:space="preserve">Cuenta de correo plataforma GMAIL </t>
  </si>
  <si>
    <t>Se requiere la adquisición de cinco (5) cuentas de correo corporativo en la plataforma Gmail, con el fin de garantizar la comunicación institucional, la gestión documental segura y el trabajo colaborativo entre los equipos vinculados al proyecto. Este rubro presenta una disminución del 23,32% frente a la vigencia anterior, debido a la reducción en el número de cuentas requeridas, producto de la optimización de recursos y la reorganización del equipo operativo. 
No obstante, la inversión mantiene su relevancia dentro del fortalecimiento de la estrategia institucional y la nueva metodología de intervención, orientada a ampliar el alcance territorial y mejorar la articulación entre las áreas técnicas y administrativas. Las licencias incluyen funcionalidades avanzadas de seguridad, almacenamiento, videoconferencias y soporte técnico especializado, en coherencia con los lineamientos tecnológicos del FNFP.</t>
  </si>
  <si>
    <t>Sillas para puesto de trabajo</t>
  </si>
  <si>
    <t>Se requiere la adquisición de una (1) silla ergonómica para puesto de trabajo, destinada al nuevo cargo de Gestor Comercial de Consumo Masivo, creado para fortalecer la estrategia de comercialización, trazabilidad y relacionamiento con aliados del sector. Este elemento es indispensable para garantizar condiciones laborales adecuadas, cumplimiento de lineamientos de ergonomía y prevención de riesgos osteomusculares asociados al trabajo administrativo y uso de equipos de cómputo.
El rubro presenta una variación del 100% frente a la vigencia anterior, dado que no estaba contemplado en el presupuesto 2025 y corresponde a necesidades nuevas derivadas de la ampliación del equipo de trabajo del FNFP. Todas las adquisiciones están enmarcadas dentro de los procedimientos internos institucionales.</t>
  </si>
  <si>
    <t>Se proyecta la adquisición de un (1) puesto de trabajo modular (escritorio + superficie de trabajo + almacenamiento) para el nuevo cargo de Gestor Comercial de Consumo Masivo, requerido para el adecuado desarrollo de actividades de gestión comercial, análisis de mercado, seguimiento a redes de distribución e integración con proveedores y compradores.
Este rubro presenta una variación del 100% frente a la vigencia anterior, porque no existía disponibilidad presupuestal para esta dotación en el 2025 y surge como resultado de la expansión institucional planteada para 2026. Todas las adquisiciones se encuentran alineadas con los lineamientos y procedimientos internos del FNFP.</t>
  </si>
  <si>
    <t>Pantalla o monitor</t>
  </si>
  <si>
    <t>Se requiere la compra de un (1) monitor adicional para optimizar las labores de oficina y mejorar los procesos de análisis de información. Los computadores portátiles presentan limitaciones en tamaño de pantalla y ergonomía, mientras que el monitor permite trabajar con múltiples aplicaciones y documentos de manera simultánea, incrementando la eficiencia operativa y la precisión en el manejo de datos. Asimismo, mejora la ergonomía del usuario, reduciendo la fatiga visual y favoreciendo el bienestar en el entorno laboral.
Este rubro presenta un incremento del 100% frente a la vigencia 2025, ya que no estaba contemplado y corresponde a una nueva necesidad del proyecto. Todas las adquisiciones realizadas por el FNFP están enmarcadas dentro de los lineamientos de los procedimientos internos establecidos.</t>
  </si>
  <si>
    <t>Se requiere la adquisición de un (1) kit de limpieza para el mantenimiento preventivo de los equipos del área, con el fin de que el área de sistemas pueda realizar oportunamente labores de conservación que prolonguen la vida útil de los equipos. Este rubro presenta una variación del 6% frente a la vigencia anterior, correspondiente al IPC proyectado. Todas las compras del FNFP están enmarcadas dentro de los lineamientos de los procedimientos internos establecidos.</t>
  </si>
  <si>
    <t>Lïneas</t>
  </si>
  <si>
    <t>Se requiere la adquisición de cinco (5) planes corporativos de datos y voz, destinados al equipo técnico y de desarrollo empresarial y asociativo, incluyendo al nuevo personal incorporado dentro de la reestructuración operativa y de fortalecimiento institucional del proyecto. Estas líneas garantizan la comunicación permanente con las organizaciones beneficiarias, aliados estratégicos y actores de la cadena productiva, así como el seguimiento en tiempo real de las actividades en campo, permitiendo una gestión eficiente y coordinada entre los equipos territoriales y administrativos.
El rubro presenta una reducción del 8,28% frente a la vigencia anterior, producto de la optimización institucional en los costos de los planes corporativos; sin embargo, se contempla un ajuste del 6% correspondiente al IPC proyectado para 2026, considerando la ampliación del equipo operativo y la nueva metodología de intervención que incrementa el alcance territorial y la cantidad de asociaciones a impactar. Todas las adquisiciones realizadas por el FNFP se encuentran enmarcadas dentro de los procedimientos internos y lineamientos administrativos establecidos.</t>
  </si>
  <si>
    <t>Dotación $3.000.000 crecimiento del 49,96% - Se requiere la compra de la dotación de ley para un (1) analista del área económica y un (1) pasante SENA, cuyo salario son inferiores a dos (2) SMMLV, dando cumplimiento a lo estipulado en la normatividad vigente. Esta dotación contempla tres (3) uniformes anuales por persona, garantizando la adecuada presentación institucional y el cumplimiento de las disposiciones laborales.
Frente a la vigencia 2025, este rubro presenta un incremento del 49,96%, explicada por la estandarización de valores aplicada a todos los proyectos del FNFP, lo que permite mantener un criterio homogéneo de costos de dotación a nivel institucional y a una persona adicional con dicho beneficio de ley. Las compras del FNFP están enmarcadas dentro de los lineamientos de los procedimientos internos establecidos.</t>
  </si>
  <si>
    <t xml:space="preserve">Computador </t>
  </si>
  <si>
    <t>Computador</t>
  </si>
  <si>
    <t>Se requiere la adquisición de dos (2) computadores portátiles para el personal nuevo vinculado en la vigencia 2026, con el fin de garantizar que cuenten con las herramientas tecnológicas necesarias para el desarrollo de sus funciones. Estos equipos permitirán la gestión de información, elaboración de reportes, análisis de datos y soporte en procesos administrativos y técnicos, contribuyendo a la eficiencia operativa y al cumplimiento de los objetivos del proyecto.
Este rubro presenta un incremento del 100% frente a la vigencia 2025, al tratarse de una necesidad incorporada únicamente con la vinculación del nuevo personal. Las compras del FNFP están enmarcadas dentro de los lineamientos de los procedimientos internos establecidos.</t>
  </si>
  <si>
    <t>Puesto de trabajo</t>
  </si>
  <si>
    <t>1 Puesto de trabajo</t>
  </si>
  <si>
    <t>Se requiere la adquisición de un (1) puesto de trabajo para el pasante SENA, con el fin de garantizar condiciones adecuadas de mobiliario y ergonomía que permitan el desarrollo eficiente de sus funciones. Este puesto incluye los elementos básicos de escritorio y silla, asegurando un espacio de trabajo acorde con las necesidades administrativas y técnicas del área.
Este rubro presenta un incremento del 100% frente a la vigencia 2025, al tratarse de una necesidad incorporada únicamente con la vinculación del nuevo personal. Las compras del FNFP están enmarcadas dentro de los lineamientos de los procedimientos internos establecidos.</t>
  </si>
  <si>
    <t>Licencia vitalicia office</t>
  </si>
  <si>
    <t>Se requiere la adquisición de una (1) licencia vitalicia de Microsoft Office, necesaria para garantizar el uso de herramientas de ofimática en el equipo de cómputo asignado al proyecto. Esta licencia permite desarrollar con eficiencia actividades administrativas y técnicas, asegurando la estandarización de programas como Word, Excel, PowerPoint y Outlook, fundamentales para la gestión documental, el análisis de información y la elaboración de reportes institucionales.
se presenta un incremento del 100,00% dado que para la vigencia 2025 no se requeria</t>
  </si>
  <si>
    <t>Stata SE Licencia anual</t>
  </si>
  <si>
    <t xml:space="preserve">Licencia </t>
  </si>
  <si>
    <t>Se requiere la renovación de una (1) licencia anual de Stata SE, software especializado en el análisis de grandes bases de datos y estudios econométricos, indispensable para el procesamiento estadístico y la modelación económica aplicada a la cadena agroalimentaria de la papa. Esta herramienta permite generar insumos técnicos confiables para la planificación estratégica, la formulación de proyectos y la toma de decisiones basadas en evidencia.
Este rubro presenta un incremento del 10% frente a la vigencia 2025, explicado por la variación en la tasa representativa del mercado (TRM), proyectada en $4.500 por dólar, que impacta directamente en el costo de la renovación de la licencia. Las compras del FNFP están enmarcadas dentro de los lineamientos de los procedimientos internos establecidos.</t>
  </si>
  <si>
    <t xml:space="preserve">ArcGIS </t>
  </si>
  <si>
    <t>Se requiere la renovación de una (1) licencia de ArcGIS, plataforma especializada en el análisis y gestión de información geoespacial, indispensable para el funcionamiento del Observatorio Colombiano de la Papa – OCP y demás sistemas de información del FNFP. Este software permite integrar, procesar y representar datos georreferenciados mediante mapas interactivos, facilitando la identificación de patrones productivos, la planeación territorial y la generación de informes técnicos de alto nivel para la toma de decisiones estratégicas.
Este rubro presenta un incremento del 25% frente a la vigencia 2025, explicado por la actualización de la licencia que incorpora funcionalidades en línea para compartir shapefiles, generar visualizaciones dinámicas y mejorar la accesibilidad de la información entre los diferentes actores de la cadena productiva. Las compras del FNFP están enmarcadas dentro de los lineamientos de los procedimientos internos establecidos.</t>
  </si>
  <si>
    <t>Licencia de office anual Power BI, Azure y/o MySQL</t>
  </si>
  <si>
    <t>Se requiere la adquisición de cuatro (4) licencias de software Power BI, Azure y/o MySQL, herramientas fundamentales para la gestión, almacenamiento y análisis de grandes volúmenes de datos, así como para la creación de tableros interactivos y boletines técnicos. Estas plataformas permiten optimizar los procesos de visualización y toma de decisiones estratégicas en el FNFP, asegurando un manejo oportuno y confiable de la información sectorial.
Este rubro presenta un incremento del 33,3% frente a la vigencia 2025, explicado por la necesidad de una licencia adicional para el área, en respuesta al crecimiento de la planta de personal y al aumento en la demanda de reportes y tableros de control. Todas las adquisiciones del FNFP están enmarcadas dentro de los lineamientos de los procedimientos internos establecidos.</t>
  </si>
  <si>
    <t xml:space="preserve">Gestor de árboles (lucid o similar) </t>
  </si>
  <si>
    <t>Se requiere la compra de una (1) licencia de un gestor de diagramación en la web (Lucidchart o similar), que permita a los usuarios trabajar en tiempo real en la creación y organización de diagramas de flujo, organigramas, esquemas de sitios web, diseños UML, mapas mentales y otros diagramas estratégicos para la planeación y gestión institucional.
Este rubro presenta un incremento del 6% frente a la vigencia 2025, correspondiente al ajuste del IPC proyectado para la vigencia 2026. Todas las adquisiciones del FNFP están enmarcadas dentro de los lineamientos de los procedimientos internos establecidos.</t>
  </si>
  <si>
    <t>Se requiere la compra de siete (7) licencias de antivirus corporativo para la protección de los equipos asignados al área, garantizando la seguridad informática, la integridad de la información y la continuidad operativa del proyecto.
Este rubro presenta un incremento del 19,2% frente a la vigencia 2025, explicado por la necesidad de cubrir dos (2) computadores adicionales que se incorporan en la vigencia 2026, junto con el ajuste del IPC proyectado del 6%. Todas las adquisiciones del FNFP están enmarcadas dentro de los lineamientos de los procedimientos internos establecidos.</t>
  </si>
  <si>
    <t>Licencia anual Legis Comex</t>
  </si>
  <si>
    <t>Se requiere la adquisición de una (1) licencia anual de la plataforma LegisComex, la cual permite acceder a herramientas de inteligencia de negocios y estadísticas de comercio internacional que fortalecen el análisis de mercados, la identificación de oportunidades y riesgos, así como la formulación de estrategias sectoriales para la cadena agroalimentaria de la papa. Esta herramienta resulta clave para robustecer los estudios económicos del FNFP, al integrar información confiable y actualizada sobre flujos comerciales, tendencias de importación y exportación, así como normativas vigentes de comercio exterior.
Este rubro presenta un incremento del 10% frente a la vigencia 2025, explicado por el ajuste reportado directamente por el proveedor en el costo de la licencia. Todas las adquisiciones del FNFP están enmarcadas dentro de los lineamientos de los procedimientos internos establecidos.</t>
  </si>
  <si>
    <t>Cuenta correo Gmail</t>
  </si>
  <si>
    <t>Se requiere la adquisición de siete (7) cuentas Gmail corporativas, con el fin de garantizar un sistema de correo institucional que asegure la comunicación, la seguridad en la gestión de la información y el almacenamiento en la nube. Estas cuentas permiten sincronización entre dispositivos, uso compartido de archivos mediante Google Drive, gestión de calendarios, soporte directo con Google ante emergencias y videoconferencias a través de Google Meet, lo que fortalece la eficiencia operativa y la articulación del equipo.
Este rubro presenta un incremento del 16,67% frente a la vigencia 2025, explicado principalmente por la incorporación de dos (2) nuevas cuentas asociadas al personal adicional que se vincula al área, junto con la incidencia de la tasa de cambio proyectada en $4.500, que impacta directamente el valor de la contratación del servicio. Todas las adquisiciones del FNFP están enmarcadas dentro de los lineamientos de los procedimientos internos establecidos.</t>
  </si>
  <si>
    <t xml:space="preserve">Monitor </t>
  </si>
  <si>
    <t>Se requiere la adquisición de dos (2) monitores para el área económica y de sistemas de información. Uno de ellos está destinado a dotar al nuevo personal vinculado en la vigencia 2026, garantizando que cuente con las herramientas de ofimática necesarias para el desarrollo de sus funciones. El segundo monitor responde a una necesidad de fortalecimiento operativo del área, permitiendo mejorar la visualización de grandes volúmenes de información, trabajar de manera simultánea con múltiples aplicaciones y optimizar la elaboración de tableros de control y análisis sectoriales.
Este rubro presenta un incremento del 33,3% frente a la vigencia 2025, explicado por la incorporación de un equipo adicional para el nuevo perfil y la adecuación tecnológica requerida para otro colaborador del área. Todas las adquisiciones del FNFP están enmarcadas dentro de los lineamientos de los procedimientos internos establecidos.</t>
  </si>
  <si>
    <t>Microsoft Project</t>
  </si>
  <si>
    <t>Se requiere la renovación de una (1) licencia de Microsoft Project para la planificación y gestión de proyectos estratégicos del FNFP. Esta herramienta permite administrar cronogramas, recursos y presupuestos de manera más precisa, facilitando el control de la ejecución, la identificación temprana de desviaciones y la toma de decisiones correctivas oportunas. El uso de Microsoft Project asegura un mayor nivel de control sobre proyectos de gran envergadura, como los relacionados con el Plan de Ordenamiento Productivo, la transformación agroindustrial y el fortalecimiento de organizaciones de productores, optimizando la asignación de recursos y alineando la ejecución con los objetivos estratégicos de la entidad.
Este rubro no presenta variación frente a la vigencia 2025, dado que se mantiene el mismo número de licencias y el valor unitario. Todas las adquisiciones del FNFP están enmarcadas dentro de los lineamientos de los procedimientos internos establecidos.</t>
  </si>
  <si>
    <t>Se requiere la adquisición de una (1) licencia anual de una herramienta de inteligencia artificial aplicada a la productividad, destinada a apoyar la gestión administrativa del FNFP. Esta solución permite grabar, transcribir y resumir reuniones de forma automática, lo que agiliza la elaboración de actas, reportes e informes, asegurando precisión en la información y reducción de tiempos en tareas operativas.
El rubro no presenta variación frente a la vigencia 2025, dado que se mantiene el mismo número de licencias. La continuidad en su uso garantiza mayor eficiencia en la gestión de la información institucional, optimiza el recurso humano y fortalece los procesos de planeación, seguimiento y rendición de cuentas. Todas las adquisiciones del FNFP están enmarcadas dentro de los lineamientos de los procedimientos internos establecidos.</t>
  </si>
  <si>
    <t>Software bibliográfico</t>
  </si>
  <si>
    <t>Se requiere la adquisición de un software bibliográfico para la gestión y organización de referencias, en respuesta a la creciente producción de información del Observatorio Colombiano de la Papa y de los diferentes proyectos del FNFP. Esta herramienta es fundamental para garantizar un manejo riguroso de las fuentes bibliográficas utilizadas en informes técnicos, análisis estadísticos y publicaciones sectoriales, permitiendo almacenar, clasificar y citar correctamente las referencias.
El rubro presenta un incremento del 10% frente a la vigencia 2025, explicado por el ajuste de precios reportado por el proveedor. La implementación de este software optimiza los procesos de investigación, redacción y divulgación de resultados, fortaleciendo la calidad y credibilidad de los productos técnicos generados por el FNFP. Todas las adquisiciones del FNFP están enmarcadas dentro de los lineamientos de los procedimientos internos establecidos.</t>
  </si>
  <si>
    <t>Kit de limpieza de equipos e impresora</t>
  </si>
  <si>
    <t>Se requiere la adquisición de un (1) kit de limpieza de equipos e impresoras para el área de sistemas, con el fin de realizar labores de mantenimiento preventivo y correctivo que garanticen el adecuado funcionamiento y prolonguen la vida útil de los equipos de cómputo y de impresión. Este rubro presenta un incremento del 6,00% frente a la vigencia 2025, correspondiente al IPC proyectado para el 2026. Todas las adquisiciones realizadas por el FNFP están enmarcadas dentro de los lineamientos de los procedimientos internos establecidos.</t>
  </si>
  <si>
    <t>Línea</t>
  </si>
  <si>
    <t>Se requiere la contratación de una (1) línea de celular corporativa con plan de datos y voz para la vigencia 2026, destinada al área económica y de sistemas de información del FNFP. Este servicio resulta indispensable para mantener la comunicación constante con el cliente interno y externo, facilitar la captura de información en tiempo real y garantizar la coordinación oportuna de actividades técnicas y administrativas.
El rubro presenta un incremento del 10,06% frente a la vigencia 2025, explicado por la actualización del valor unitario del plan a $70.000 mensuales, como parte de la estandarización realizada para todo el FNFP. Todas las adquisiciones del FNFP están enmarcadas dentro de los lineamientos de los procedimientos internos establecidos.</t>
  </si>
  <si>
    <t>FUNCIONAMIENTO - ADMINISTRATIVO</t>
  </si>
  <si>
    <t>FUNCIONAMIENTO - RECAUDO</t>
  </si>
  <si>
    <t>ITPA</t>
  </si>
  <si>
    <t>MEJORAMIENTO GENETICO</t>
  </si>
  <si>
    <t>SEMILLA CERTIFICADA</t>
  </si>
  <si>
    <t>CDT</t>
  </si>
  <si>
    <t>CONSUMO Y COMUNICACIONES</t>
  </si>
  <si>
    <t>DESARROLLO EMPRESARIAL</t>
  </si>
  <si>
    <t>SISTEMAS DE INFORMACIÓN</t>
  </si>
  <si>
    <t>PRESUPUESTO DE GASTOS VIGENCIA 2026</t>
  </si>
  <si>
    <t xml:space="preserve">CENTRO DE DESARROLLO TECNOLÓGICO </t>
  </si>
  <si>
    <t>SUSCRIPCIONES</t>
  </si>
  <si>
    <t>Suscripcion a periódicos, revistas y publicaciones especializadas</t>
  </si>
  <si>
    <t>RESPONSABLE</t>
  </si>
  <si>
    <t>RRHH</t>
  </si>
  <si>
    <t>COORDINADOR DE SISTEMAS Y TI</t>
  </si>
  <si>
    <t>MARITZA DÍAZ</t>
  </si>
  <si>
    <t>LÍDER DEL PROCESO Y COORDINADOR DE SISTEMAS Y 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</si>
</sst>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 _€_-;\-* #,##0.00\ _€_-;_-* &quot;-&quot;??\ _€_-;_-@_-"/>
    <numFmt numFmtId="165" formatCode="_-&quot;$&quot;* #,##0.00_-;\-&quot;$&quot;* #,##0.00_-;_-&quot;$&quot;* &quot;-&quot;??_-;_-@_-"/>
    <numFmt numFmtId="166" formatCode="_-&quot;$&quot;* #,##0_-;\-&quot;$&quot;* #,##0_-;_-&quot;$&quot;* &quot;-&quot;??_-;_-@_-"/>
    <numFmt numFmtId="167" formatCode="#,##0\ _€"/>
    <numFmt numFmtId="168" formatCode="_-* #,##0_-;\-* #,##0_-;_-* &quot;-&quot;??_-;_-@_-"/>
    <numFmt numFmtId="169" formatCode="_ * #,##0.00_ ;_ * \-#,##0.00_ ;_ * &quot;-&quot;??_ ;_ @_ "/>
    <numFmt numFmtId="170" formatCode="0.0%"/>
  </numFmts>
  <fonts count="11" x14ac:knownFonts="1">
    <font>
      <sz val="11"/>
      <color theme="1"/>
      <name val="Calibri"/>
      <family val="2"/>
      <scheme val="minor"/>
    </font>
    <font>
      <sz val="11"/>
      <color theme="1"/>
      <name val="Calibri"/>
      <family val="2"/>
      <scheme val="minor"/>
    </font>
    <font>
      <sz val="12"/>
      <color rgb="FFFF0000"/>
      <name val="Arial Narrow"/>
      <family val="2"/>
    </font>
    <font>
      <b/>
      <sz val="12"/>
      <name val="Arial Narrow"/>
      <family val="2"/>
    </font>
    <font>
      <sz val="12"/>
      <name val="Arial Narrow"/>
      <family val="2"/>
    </font>
    <font>
      <b/>
      <sz val="12"/>
      <color theme="0"/>
      <name val="Arial Narrow"/>
      <family val="2"/>
    </font>
    <font>
      <b/>
      <sz val="12"/>
      <color theme="8" tint="-0.499984740745262"/>
      <name val="Arial Narrow"/>
      <family val="2"/>
    </font>
    <font>
      <sz val="10"/>
      <name val="Arial"/>
      <family val="2"/>
    </font>
    <font>
      <sz val="12"/>
      <color theme="1"/>
      <name val="Arial Narrow"/>
      <family val="2"/>
    </font>
    <font>
      <sz val="12"/>
      <color theme="1"/>
      <name val="Calibri"/>
      <family val="2"/>
      <scheme val="minor"/>
    </font>
    <font>
      <sz val="12"/>
      <color theme="0"/>
      <name val="Arial Narrow"/>
      <family val="2"/>
    </font>
  </fonts>
  <fills count="6">
    <fill>
      <patternFill patternType="none"/>
    </fill>
    <fill>
      <patternFill patternType="gray125"/>
    </fill>
    <fill>
      <patternFill patternType="solid">
        <fgColor theme="8" tint="-0.499984740745262"/>
        <bgColor indexed="64"/>
      </patternFill>
    </fill>
    <fill>
      <patternFill patternType="solid">
        <fgColor theme="8" tint="0.59999389629810485"/>
        <bgColor indexed="64"/>
      </patternFill>
    </fill>
    <fill>
      <patternFill patternType="solid">
        <fgColor theme="0"/>
        <bgColor indexed="64"/>
      </patternFill>
    </fill>
    <fill>
      <patternFill patternType="solid">
        <fgColor theme="8" tint="0.59999389629810485"/>
        <bgColor rgb="FFA5A5A5"/>
      </patternFill>
    </fill>
  </fills>
  <borders count="15">
    <border>
      <left/>
      <right/>
      <top/>
      <bottom/>
      <diagonal/>
    </border>
    <border>
      <left style="medium">
        <color theme="8" tint="-0.249977111117893"/>
      </left>
      <right style="thin">
        <color theme="8" tint="-0.249977111117893"/>
      </right>
      <top style="medium">
        <color theme="8" tint="-0.249977111117893"/>
      </top>
      <bottom/>
      <diagonal/>
    </border>
    <border>
      <left style="thin">
        <color theme="8" tint="-0.249977111117893"/>
      </left>
      <right style="thin">
        <color theme="8" tint="-0.249977111117893"/>
      </right>
      <top style="medium">
        <color theme="8" tint="-0.249977111117893"/>
      </top>
      <bottom/>
      <diagonal/>
    </border>
    <border>
      <left style="thin">
        <color theme="8" tint="-0.249977111117893"/>
      </left>
      <right style="medium">
        <color theme="8" tint="-0.249977111117893"/>
      </right>
      <top style="medium">
        <color theme="8" tint="-0.249977111117893"/>
      </top>
      <bottom/>
      <diagonal/>
    </border>
    <border>
      <left style="medium">
        <color theme="8" tint="-0.249977111117893"/>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8" tint="-0.249977111117893"/>
      </left>
      <right style="medium">
        <color theme="8" tint="-0.249977111117893"/>
      </right>
      <top style="thin">
        <color theme="8" tint="-0.249977111117893"/>
      </top>
      <bottom style="thin">
        <color theme="8" tint="-0.249977111117893"/>
      </bottom>
      <diagonal/>
    </border>
    <border>
      <left style="medium">
        <color theme="8" tint="-0.249977111117893"/>
      </left>
      <right style="medium">
        <color theme="8" tint="-0.249977111117893"/>
      </right>
      <top style="thin">
        <color theme="8" tint="-0.249977111117893"/>
      </top>
      <bottom/>
      <diagonal/>
    </border>
    <border>
      <left style="medium">
        <color theme="8" tint="-0.249977111117893"/>
      </left>
      <right style="medium">
        <color theme="8" tint="-0.249977111117893"/>
      </right>
      <top/>
      <bottom style="thin">
        <color theme="8" tint="-0.249977111117893"/>
      </bottom>
      <diagonal/>
    </border>
    <border>
      <left style="medium">
        <color theme="8" tint="-0.249977111117893"/>
      </left>
      <right style="medium">
        <color theme="8" tint="-0.249977111117893"/>
      </right>
      <top/>
      <bottom/>
      <diagonal/>
    </border>
    <border>
      <left style="medium">
        <color theme="8" tint="-0.249977111117893"/>
      </left>
      <right style="thin">
        <color theme="8" tint="-0.249977111117893"/>
      </right>
      <top style="medium">
        <color theme="8" tint="-0.249977111117893"/>
      </top>
      <bottom style="medium">
        <color theme="8" tint="-0.249977111117893"/>
      </bottom>
      <diagonal/>
    </border>
    <border>
      <left style="thin">
        <color theme="8" tint="-0.249977111117893"/>
      </left>
      <right style="thin">
        <color theme="8" tint="-0.249977111117893"/>
      </right>
      <top style="medium">
        <color theme="8" tint="-0.249977111117893"/>
      </top>
      <bottom style="medium">
        <color theme="8" tint="-0.249977111117893"/>
      </bottom>
      <diagonal/>
    </border>
    <border>
      <left style="thin">
        <color theme="8" tint="-0.249977111117893"/>
      </left>
      <right style="medium">
        <color theme="8" tint="-0.249977111117893"/>
      </right>
      <top style="medium">
        <color theme="8" tint="-0.249977111117893"/>
      </top>
      <bottom style="medium">
        <color theme="8" tint="-0.249977111117893"/>
      </bottom>
      <diagonal/>
    </border>
    <border>
      <left style="medium">
        <color theme="8" tint="-0.249977111117893"/>
      </left>
      <right style="medium">
        <color theme="8" tint="-0.249977111117893"/>
      </right>
      <top style="medium">
        <color theme="8" tint="-0.249977111117893"/>
      </top>
      <bottom/>
      <diagonal/>
    </border>
    <border>
      <left style="thin">
        <color theme="4"/>
      </left>
      <right style="thin">
        <color theme="4"/>
      </right>
      <top style="thin">
        <color theme="4"/>
      </top>
      <bottom style="thin">
        <color theme="4"/>
      </bottom>
      <diagonal/>
    </border>
  </borders>
  <cellStyleXfs count="20">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7" fillId="0" borderId="0"/>
    <xf numFmtId="0" fontId="9" fillId="0" borderId="0"/>
    <xf numFmtId="0" fontId="7" fillId="0" borderId="0"/>
    <xf numFmtId="0" fontId="7" fillId="0" borderId="0"/>
    <xf numFmtId="165"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169" fontId="7" fillId="0" borderId="0" applyFont="0" applyFill="0" applyBorder="0" applyAlignment="0" applyProtection="0"/>
    <xf numFmtId="9" fontId="9" fillId="0" borderId="0" applyFont="0" applyFill="0" applyBorder="0" applyAlignment="0" applyProtection="0"/>
    <xf numFmtId="165" fontId="9"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207">
    <xf numFmtId="0" fontId="0" fillId="0" borderId="0" xfId="0"/>
    <xf numFmtId="0" fontId="2" fillId="0" borderId="0" xfId="0" applyFont="1" applyAlignment="1">
      <alignment vertical="center"/>
    </xf>
    <xf numFmtId="0" fontId="4" fillId="0" borderId="0" xfId="0" applyFont="1" applyAlignment="1">
      <alignment vertical="center"/>
    </xf>
    <xf numFmtId="49" fontId="4" fillId="0" borderId="0" xfId="4" applyNumberFormat="1" applyFont="1" applyAlignment="1">
      <alignment vertical="center" wrapText="1"/>
    </xf>
    <xf numFmtId="166" fontId="4" fillId="0" borderId="0" xfId="5" applyNumberFormat="1" applyFont="1" applyAlignment="1">
      <alignment horizontal="right" vertical="center"/>
    </xf>
    <xf numFmtId="164" fontId="4" fillId="0" borderId="0" xfId="4" applyFont="1" applyAlignment="1">
      <alignment vertical="center"/>
    </xf>
    <xf numFmtId="164" fontId="4" fillId="0" borderId="0" xfId="4" applyFont="1" applyAlignment="1">
      <alignment vertical="center" wrapText="1"/>
    </xf>
    <xf numFmtId="0" fontId="2" fillId="0" borderId="0" xfId="0" applyFont="1" applyAlignment="1">
      <alignment horizontal="center" vertical="center" wrapText="1"/>
    </xf>
    <xf numFmtId="49" fontId="5" fillId="2" borderId="1" xfId="0" applyNumberFormat="1" applyFont="1" applyFill="1" applyBorder="1" applyAlignment="1">
      <alignment horizontal="center" vertical="center" wrapText="1"/>
    </xf>
    <xf numFmtId="166" fontId="5" fillId="2" borderId="2" xfId="5"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166" fontId="5" fillId="2" borderId="3" xfId="5" applyNumberFormat="1" applyFont="1" applyFill="1" applyBorder="1" applyAlignment="1">
      <alignment horizontal="center" vertical="center" wrapText="1"/>
    </xf>
    <xf numFmtId="0" fontId="4" fillId="0" borderId="0" xfId="0" applyFont="1" applyAlignment="1">
      <alignment horizontal="center" vertical="center" wrapText="1"/>
    </xf>
    <xf numFmtId="166" fontId="4" fillId="0" borderId="0" xfId="0" applyNumberFormat="1" applyFont="1" applyAlignment="1">
      <alignment vertical="center"/>
    </xf>
    <xf numFmtId="166" fontId="4" fillId="0" borderId="5" xfId="5" applyNumberFormat="1" applyFont="1" applyFill="1" applyBorder="1" applyAlignment="1">
      <alignment horizontal="right" vertical="center"/>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justify" vertical="center" wrapText="1"/>
    </xf>
    <xf numFmtId="49" fontId="6" fillId="3" borderId="4" xfId="6" applyNumberFormat="1" applyFont="1" applyFill="1" applyBorder="1" applyAlignment="1">
      <alignment horizontal="left" vertical="center" wrapText="1"/>
    </xf>
    <xf numFmtId="49" fontId="4" fillId="0" borderId="4" xfId="0" applyNumberFormat="1" applyFont="1" applyBorder="1" applyAlignment="1">
      <alignment vertical="center" wrapText="1"/>
    </xf>
    <xf numFmtId="0" fontId="4" fillId="0" borderId="4" xfId="0" applyFont="1" applyBorder="1" applyAlignment="1">
      <alignment vertical="center" wrapText="1"/>
    </xf>
    <xf numFmtId="0" fontId="2" fillId="0" borderId="0" xfId="0" applyFont="1" applyAlignment="1">
      <alignment horizontal="justify" vertical="center" wrapText="1"/>
    </xf>
    <xf numFmtId="49" fontId="6" fillId="3" borderId="4" xfId="6" applyNumberFormat="1" applyFont="1" applyFill="1" applyBorder="1" applyAlignment="1">
      <alignment horizontal="left" vertical="center"/>
    </xf>
    <xf numFmtId="0" fontId="8" fillId="0" borderId="0" xfId="0" applyFont="1" applyAlignment="1">
      <alignment horizontal="justify" vertical="center" wrapText="1"/>
    </xf>
    <xf numFmtId="49" fontId="4" fillId="0" borderId="4" xfId="0" applyNumberFormat="1" applyFont="1" applyBorder="1" applyAlignment="1">
      <alignment horizontal="left" vertical="center" wrapText="1"/>
    </xf>
    <xf numFmtId="166" fontId="8" fillId="0" borderId="5" xfId="5" applyNumberFormat="1" applyFont="1" applyFill="1" applyBorder="1" applyAlignment="1">
      <alignment horizontal="center" vertical="center" wrapText="1"/>
    </xf>
    <xf numFmtId="3" fontId="8"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166" fontId="4" fillId="0" borderId="5" xfId="5" applyNumberFormat="1" applyFont="1" applyFill="1" applyBorder="1" applyAlignment="1">
      <alignment horizontal="center" vertical="center" wrapText="1"/>
    </xf>
    <xf numFmtId="0" fontId="8" fillId="0" borderId="6" xfId="0" applyFont="1" applyBorder="1" applyAlignment="1">
      <alignment horizontal="justify" vertical="center" wrapText="1"/>
    </xf>
    <xf numFmtId="0" fontId="4" fillId="0" borderId="4" xfId="7" applyFont="1" applyBorder="1" applyAlignment="1">
      <alignment horizontal="left" vertical="center" wrapText="1"/>
    </xf>
    <xf numFmtId="3" fontId="4" fillId="0" borderId="5" xfId="7" applyNumberFormat="1" applyFont="1" applyBorder="1" applyAlignment="1">
      <alignment horizontal="center" vertical="center"/>
    </xf>
    <xf numFmtId="0" fontId="4" fillId="0" borderId="5" xfId="7" applyFont="1" applyBorder="1" applyAlignment="1">
      <alignment horizontal="center" vertical="center" wrapText="1"/>
    </xf>
    <xf numFmtId="49" fontId="4" fillId="0" borderId="6" xfId="7" applyNumberFormat="1" applyFont="1" applyBorder="1" applyAlignment="1">
      <alignment horizontal="justify" vertical="center" wrapText="1"/>
    </xf>
    <xf numFmtId="0" fontId="8" fillId="0" borderId="4" xfId="0" applyFont="1" applyBorder="1" applyAlignment="1">
      <alignment horizontal="left" vertical="center" wrapText="1"/>
    </xf>
    <xf numFmtId="167" fontId="8" fillId="0" borderId="5" xfId="0" applyNumberFormat="1" applyFont="1" applyBorder="1" applyAlignment="1">
      <alignment horizontal="center" vertical="center" wrapText="1"/>
    </xf>
    <xf numFmtId="0" fontId="4" fillId="0" borderId="4" xfId="0" applyFont="1" applyBorder="1" applyAlignment="1">
      <alignment horizontal="left" vertical="center" wrapText="1"/>
    </xf>
    <xf numFmtId="166" fontId="4" fillId="0" borderId="5" xfId="5" applyNumberFormat="1" applyFont="1" applyFill="1" applyBorder="1" applyAlignment="1">
      <alignment horizontal="justify" vertical="center"/>
    </xf>
    <xf numFmtId="167" fontId="4" fillId="0" borderId="5" xfId="0" applyNumberFormat="1" applyFont="1" applyBorder="1" applyAlignment="1">
      <alignment horizontal="center" vertical="center" wrapText="1"/>
    </xf>
    <xf numFmtId="166" fontId="4" fillId="0" borderId="5" xfId="5" applyNumberFormat="1" applyFont="1" applyFill="1" applyBorder="1" applyAlignment="1">
      <alignment horizontal="left" vertical="center" wrapText="1"/>
    </xf>
    <xf numFmtId="0" fontId="2" fillId="0" borderId="0" xfId="0" applyFont="1" applyAlignment="1">
      <alignment horizontal="justify" vertical="center"/>
    </xf>
    <xf numFmtId="3" fontId="4" fillId="0" borderId="5" xfId="0" applyNumberFormat="1" applyFont="1" applyBorder="1" applyAlignment="1">
      <alignment horizontal="center" vertical="center"/>
    </xf>
    <xf numFmtId="0" fontId="4" fillId="0" borderId="0" xfId="0" applyFont="1" applyAlignment="1">
      <alignment horizontal="justify" vertical="center"/>
    </xf>
    <xf numFmtId="0" fontId="2" fillId="0" borderId="0" xfId="0" applyFont="1" applyAlignment="1">
      <alignment vertical="center" wrapText="1"/>
    </xf>
    <xf numFmtId="0" fontId="8" fillId="0" borderId="4" xfId="0" applyFont="1" applyBorder="1" applyAlignment="1">
      <alignment vertical="center" wrapText="1"/>
    </xf>
    <xf numFmtId="0" fontId="8" fillId="0" borderId="5" xfId="0" applyFont="1" applyBorder="1" applyAlignment="1">
      <alignment horizontal="center" vertical="center"/>
    </xf>
    <xf numFmtId="168" fontId="4" fillId="0" borderId="0" xfId="0" applyNumberFormat="1" applyFont="1" applyAlignment="1">
      <alignment vertical="center"/>
    </xf>
    <xf numFmtId="49" fontId="4" fillId="0" borderId="6" xfId="0" applyNumberFormat="1" applyFont="1" applyBorder="1" applyAlignment="1">
      <alignment horizontal="justify" vertical="center" wrapText="1"/>
    </xf>
    <xf numFmtId="0" fontId="4" fillId="4" borderId="4" xfId="0" applyFont="1" applyFill="1" applyBorder="1" applyAlignment="1">
      <alignment horizontal="left" vertical="center" wrapText="1"/>
    </xf>
    <xf numFmtId="0" fontId="4" fillId="0" borderId="0" xfId="0" applyFont="1" applyAlignment="1">
      <alignment horizontal="justify" vertical="center" wrapText="1"/>
    </xf>
    <xf numFmtId="49" fontId="4" fillId="0" borderId="0" xfId="0" applyNumberFormat="1"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xf>
    <xf numFmtId="0" fontId="2" fillId="0" borderId="0" xfId="0" applyFont="1" applyAlignment="1">
      <alignment horizontal="left" vertical="center"/>
    </xf>
    <xf numFmtId="49" fontId="4" fillId="0" borderId="0" xfId="4" applyNumberFormat="1" applyFont="1" applyAlignment="1">
      <alignment horizontal="left" vertical="center" wrapText="1"/>
    </xf>
    <xf numFmtId="49" fontId="5" fillId="2" borderId="1" xfId="0" applyNumberFormat="1" applyFont="1" applyFill="1" applyBorder="1" applyAlignment="1">
      <alignment horizontal="left" vertical="center" wrapText="1"/>
    </xf>
    <xf numFmtId="49" fontId="4" fillId="0" borderId="0" xfId="0" applyNumberFormat="1" applyFont="1" applyAlignment="1">
      <alignment horizontal="left" vertical="center" wrapText="1"/>
    </xf>
    <xf numFmtId="3" fontId="5" fillId="2" borderId="2" xfId="0" applyNumberFormat="1" applyFont="1" applyFill="1" applyBorder="1" applyAlignment="1">
      <alignment horizontal="center" vertical="center" wrapText="1"/>
    </xf>
    <xf numFmtId="3" fontId="4" fillId="0" borderId="5" xfId="0" applyNumberFormat="1" applyFont="1" applyBorder="1" applyAlignment="1">
      <alignment horizontal="center" vertical="center" wrapText="1"/>
    </xf>
    <xf numFmtId="167" fontId="4" fillId="0" borderId="5" xfId="0" applyNumberFormat="1" applyFont="1" applyBorder="1" applyAlignment="1">
      <alignment horizontal="center" vertical="center"/>
    </xf>
    <xf numFmtId="168" fontId="8" fillId="0" borderId="0" xfId="1" applyNumberFormat="1" applyFont="1" applyFill="1" applyAlignment="1">
      <alignment horizontal="justify" vertical="center" wrapText="1"/>
    </xf>
    <xf numFmtId="168" fontId="8" fillId="0" borderId="0" xfId="1" applyNumberFormat="1" applyFont="1" applyAlignment="1">
      <alignment horizontal="center" vertical="center" wrapText="1"/>
    </xf>
    <xf numFmtId="168" fontId="8" fillId="0" borderId="0" xfId="1" applyNumberFormat="1" applyFont="1" applyAlignment="1">
      <alignment horizontal="justify" vertical="center" wrapText="1"/>
    </xf>
    <xf numFmtId="49" fontId="8" fillId="0" borderId="0" xfId="0" applyNumberFormat="1" applyFont="1" applyAlignment="1">
      <alignment horizontal="justify" vertical="center" wrapText="1"/>
    </xf>
    <xf numFmtId="166" fontId="8" fillId="0" borderId="0" xfId="5" applyNumberFormat="1" applyFont="1" applyFill="1" applyAlignment="1">
      <alignment horizontal="right" vertical="center" wrapText="1"/>
    </xf>
    <xf numFmtId="3" fontId="8" fillId="0" borderId="0" xfId="0" applyNumberFormat="1" applyFont="1" applyAlignment="1">
      <alignment horizontal="justify" vertical="center" wrapText="1"/>
    </xf>
    <xf numFmtId="166" fontId="4" fillId="0" borderId="0" xfId="5" applyNumberFormat="1" applyFont="1" applyFill="1" applyAlignment="1">
      <alignment horizontal="right" vertical="center" wrapText="1"/>
    </xf>
    <xf numFmtId="10" fontId="5" fillId="2" borderId="3" xfId="3" applyNumberFormat="1" applyFont="1" applyFill="1" applyBorder="1" applyAlignment="1">
      <alignment horizontal="center" vertical="center" wrapText="1"/>
    </xf>
    <xf numFmtId="168" fontId="8" fillId="0" borderId="0" xfId="1" applyNumberFormat="1" applyFont="1" applyFill="1" applyAlignment="1">
      <alignment horizontal="center" vertical="center" wrapText="1"/>
    </xf>
    <xf numFmtId="0" fontId="8" fillId="0" borderId="0" xfId="0" applyFont="1" applyAlignment="1">
      <alignment horizontal="center" vertical="center" wrapText="1"/>
    </xf>
    <xf numFmtId="168" fontId="4" fillId="0" borderId="0" xfId="1" applyNumberFormat="1" applyFont="1" applyAlignment="1">
      <alignment horizontal="center" vertical="center" wrapText="1"/>
    </xf>
    <xf numFmtId="168" fontId="4" fillId="0" borderId="0" xfId="1" applyNumberFormat="1" applyFont="1" applyAlignment="1">
      <alignment horizontal="justify" vertical="center" wrapText="1"/>
    </xf>
    <xf numFmtId="168" fontId="4" fillId="0" borderId="0" xfId="1" applyNumberFormat="1" applyFont="1"/>
    <xf numFmtId="168" fontId="4" fillId="4" borderId="0" xfId="1" applyNumberFormat="1" applyFont="1" applyFill="1" applyAlignment="1">
      <alignment horizontal="center" vertical="center" wrapText="1"/>
    </xf>
    <xf numFmtId="168" fontId="4" fillId="4" borderId="0" xfId="1" applyNumberFormat="1" applyFont="1" applyFill="1" applyAlignment="1">
      <alignment horizontal="justify" vertical="center" wrapText="1"/>
    </xf>
    <xf numFmtId="42" fontId="4" fillId="0" borderId="0" xfId="0" applyNumberFormat="1" applyFont="1" applyAlignment="1">
      <alignment vertical="center"/>
    </xf>
    <xf numFmtId="168" fontId="4" fillId="0" borderId="0" xfId="1" applyNumberFormat="1" applyFont="1" applyFill="1" applyAlignment="1">
      <alignment vertical="center"/>
    </xf>
    <xf numFmtId="0" fontId="2" fillId="0" borderId="0" xfId="0" applyFont="1"/>
    <xf numFmtId="0" fontId="4" fillId="0" borderId="0" xfId="0" applyFont="1"/>
    <xf numFmtId="168" fontId="4" fillId="0" borderId="0" xfId="1" applyNumberFormat="1" applyFont="1" applyFill="1" applyAlignment="1">
      <alignment horizontal="center" vertical="center" wrapText="1"/>
    </xf>
    <xf numFmtId="168" fontId="4" fillId="0" borderId="0" xfId="1" applyNumberFormat="1" applyFont="1" applyFill="1" applyAlignment="1">
      <alignment horizontal="justify" vertical="center" wrapText="1"/>
    </xf>
    <xf numFmtId="49" fontId="2" fillId="0" borderId="0" xfId="0" applyNumberFormat="1" applyFont="1" applyAlignment="1">
      <alignment horizontal="justify" vertical="center" wrapText="1"/>
    </xf>
    <xf numFmtId="166" fontId="2" fillId="0" borderId="0" xfId="5" applyNumberFormat="1" applyFont="1" applyFill="1" applyAlignment="1">
      <alignment horizontal="right" vertical="center" wrapText="1"/>
    </xf>
    <xf numFmtId="3" fontId="2" fillId="0" borderId="0" xfId="0" applyNumberFormat="1" applyFont="1" applyAlignment="1">
      <alignment horizontal="justify" vertical="center" wrapText="1"/>
    </xf>
    <xf numFmtId="168" fontId="2" fillId="0" borderId="0" xfId="1" applyNumberFormat="1" applyFont="1" applyFill="1" applyAlignment="1">
      <alignment horizontal="justify" vertical="center" wrapText="1"/>
    </xf>
    <xf numFmtId="168" fontId="2" fillId="0" borderId="0" xfId="1" applyNumberFormat="1" applyFont="1" applyFill="1" applyAlignment="1">
      <alignment horizontal="center" vertical="center" wrapText="1"/>
    </xf>
    <xf numFmtId="0" fontId="10" fillId="0" borderId="0" xfId="0" applyFont="1" applyAlignment="1">
      <alignment horizontal="justify" vertical="center" wrapText="1"/>
    </xf>
    <xf numFmtId="168" fontId="10" fillId="0" borderId="0" xfId="1" applyNumberFormat="1" applyFont="1" applyFill="1" applyAlignment="1">
      <alignment horizontal="justify" vertical="center" wrapText="1"/>
    </xf>
    <xf numFmtId="168" fontId="10" fillId="0" borderId="0" xfId="1" applyNumberFormat="1" applyFont="1" applyAlignment="1">
      <alignment horizontal="center" vertical="center" wrapText="1"/>
    </xf>
    <xf numFmtId="168" fontId="10" fillId="0" borderId="0" xfId="1" applyNumberFormat="1" applyFont="1" applyAlignment="1">
      <alignment horizontal="justify" vertical="center" wrapText="1"/>
    </xf>
    <xf numFmtId="49" fontId="5" fillId="2" borderId="10" xfId="0" applyNumberFormat="1" applyFont="1" applyFill="1" applyBorder="1" applyAlignment="1">
      <alignment horizontal="center" vertical="center" wrapText="1"/>
    </xf>
    <xf numFmtId="166" fontId="5" fillId="2" borderId="11" xfId="5" applyNumberFormat="1" applyFont="1" applyFill="1" applyBorder="1" applyAlignment="1">
      <alignment horizontal="center" vertical="center" wrapText="1"/>
    </xf>
    <xf numFmtId="3" fontId="5" fillId="2" borderId="11" xfId="0" applyNumberFormat="1" applyFont="1" applyFill="1" applyBorder="1" applyAlignment="1">
      <alignment horizontal="center" vertical="center" wrapText="1"/>
    </xf>
    <xf numFmtId="0" fontId="5" fillId="2" borderId="11" xfId="0"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0" fontId="4" fillId="0" borderId="4" xfId="0" applyFont="1" applyBorder="1" applyAlignment="1">
      <alignment horizontal="left" vertical="center"/>
    </xf>
    <xf numFmtId="49" fontId="8" fillId="0" borderId="6" xfId="0" applyNumberFormat="1" applyFont="1" applyBorder="1" applyAlignment="1">
      <alignment horizontal="justify" vertical="center" wrapText="1"/>
    </xf>
    <xf numFmtId="3" fontId="8" fillId="0" borderId="5" xfId="0" applyNumberFormat="1" applyFont="1" applyBorder="1" applyAlignment="1">
      <alignment horizontal="center" vertical="center"/>
    </xf>
    <xf numFmtId="42" fontId="5" fillId="2" borderId="2" xfId="5"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2" fontId="4" fillId="0" borderId="5" xfId="5" applyNumberFormat="1" applyFont="1" applyFill="1" applyBorder="1" applyAlignment="1">
      <alignment horizontal="center" vertical="center" wrapText="1"/>
    </xf>
    <xf numFmtId="42" fontId="4" fillId="0" borderId="5" xfId="5" applyNumberFormat="1" applyFont="1" applyFill="1" applyBorder="1" applyAlignment="1">
      <alignment horizontal="center" vertical="center"/>
    </xf>
    <xf numFmtId="49" fontId="6" fillId="5" borderId="4" xfId="0" applyNumberFormat="1" applyFont="1" applyFill="1" applyBorder="1" applyAlignment="1">
      <alignment horizontal="left" vertical="center"/>
    </xf>
    <xf numFmtId="165" fontId="5" fillId="2" borderId="2" xfId="10" applyFont="1" applyFill="1" applyBorder="1" applyAlignment="1">
      <alignment horizontal="center" vertical="center" wrapText="1"/>
    </xf>
    <xf numFmtId="49" fontId="5" fillId="2" borderId="1" xfId="7" applyNumberFormat="1" applyFont="1" applyFill="1" applyBorder="1" applyAlignment="1">
      <alignment horizontal="center" vertical="center" wrapText="1"/>
    </xf>
    <xf numFmtId="3" fontId="5" fillId="2" borderId="2" xfId="7" applyNumberFormat="1" applyFont="1" applyFill="1" applyBorder="1" applyAlignment="1">
      <alignment horizontal="center" vertical="center" wrapText="1"/>
    </xf>
    <xf numFmtId="0" fontId="5" fillId="2" borderId="2" xfId="7" applyFont="1" applyFill="1" applyBorder="1" applyAlignment="1">
      <alignment horizontal="center" vertical="center" wrapText="1"/>
    </xf>
    <xf numFmtId="49" fontId="5" fillId="2" borderId="3" xfId="7" applyNumberFormat="1" applyFont="1" applyFill="1" applyBorder="1" applyAlignment="1">
      <alignment horizontal="center" vertical="center" wrapText="1"/>
    </xf>
    <xf numFmtId="166" fontId="4" fillId="0" borderId="5" xfId="5" applyNumberFormat="1" applyFont="1" applyFill="1" applyBorder="1" applyAlignment="1">
      <alignment horizontal="right" vertical="center" wrapText="1"/>
    </xf>
    <xf numFmtId="3" fontId="4" fillId="0" borderId="5" xfId="7" applyNumberFormat="1" applyFont="1" applyBorder="1" applyAlignment="1">
      <alignment horizontal="center" vertical="center" wrapText="1"/>
    </xf>
    <xf numFmtId="0" fontId="4" fillId="0" borderId="4" xfId="7" applyFont="1" applyBorder="1" applyAlignment="1">
      <alignment horizontal="left" vertical="center"/>
    </xf>
    <xf numFmtId="0" fontId="4" fillId="0" borderId="4" xfId="7" applyFont="1" applyBorder="1" applyAlignment="1">
      <alignment horizontal="justify" vertical="center" wrapText="1"/>
    </xf>
    <xf numFmtId="166" fontId="8" fillId="0" borderId="5" xfId="5" applyNumberFormat="1" applyFont="1" applyFill="1" applyBorder="1" applyAlignment="1">
      <alignment horizontal="right" vertical="center" wrapText="1"/>
    </xf>
    <xf numFmtId="166" fontId="4" fillId="0" borderId="5" xfId="5" applyNumberFormat="1" applyFont="1" applyFill="1" applyBorder="1" applyAlignment="1">
      <alignment horizontal="justify" vertical="center" wrapText="1"/>
    </xf>
    <xf numFmtId="49" fontId="5" fillId="2" borderId="1" xfId="2" applyNumberFormat="1" applyFont="1" applyFill="1" applyBorder="1" applyAlignment="1">
      <alignment horizontal="center" vertical="center" wrapText="1"/>
    </xf>
    <xf numFmtId="41" fontId="5" fillId="2" borderId="2" xfId="2" applyFont="1" applyFill="1" applyBorder="1" applyAlignment="1">
      <alignment horizontal="center" vertical="center" wrapText="1"/>
    </xf>
    <xf numFmtId="170" fontId="5" fillId="2" borderId="3" xfId="3" applyNumberFormat="1" applyFont="1" applyFill="1" applyBorder="1" applyAlignment="1">
      <alignment horizontal="center" vertical="center" wrapText="1"/>
    </xf>
    <xf numFmtId="41" fontId="4" fillId="0" borderId="5" xfId="2" applyFont="1" applyFill="1" applyBorder="1" applyAlignment="1">
      <alignment horizontal="center" vertical="center" wrapText="1"/>
    </xf>
    <xf numFmtId="170" fontId="4" fillId="0" borderId="5" xfId="3" applyNumberFormat="1" applyFont="1" applyFill="1" applyBorder="1" applyAlignment="1">
      <alignment horizontal="justify" vertical="center" wrapText="1"/>
    </xf>
    <xf numFmtId="49" fontId="6" fillId="3" borderId="4" xfId="2" applyNumberFormat="1" applyFont="1" applyFill="1" applyBorder="1" applyAlignment="1">
      <alignment horizontal="left" vertical="center" wrapText="1"/>
    </xf>
    <xf numFmtId="41" fontId="4" fillId="0" borderId="4" xfId="17" applyFont="1" applyFill="1" applyBorder="1" applyAlignment="1">
      <alignment horizontal="left" vertical="center" wrapText="1"/>
    </xf>
    <xf numFmtId="13" fontId="4" fillId="0" borderId="5" xfId="17" applyNumberFormat="1" applyFont="1" applyFill="1" applyBorder="1" applyAlignment="1">
      <alignment horizontal="center" vertical="center" wrapText="1"/>
    </xf>
    <xf numFmtId="41" fontId="4" fillId="0" borderId="5" xfId="17" applyFont="1" applyFill="1" applyBorder="1" applyAlignment="1">
      <alignment horizontal="center" vertical="center" wrapText="1"/>
    </xf>
    <xf numFmtId="41" fontId="4" fillId="0" borderId="4" xfId="17" applyFont="1" applyFill="1" applyBorder="1" applyAlignment="1">
      <alignment horizontal="left" vertical="center"/>
    </xf>
    <xf numFmtId="13" fontId="4" fillId="0" borderId="5" xfId="2" applyNumberFormat="1" applyFont="1" applyFill="1" applyBorder="1" applyAlignment="1">
      <alignment horizontal="center" vertical="center" wrapText="1"/>
    </xf>
    <xf numFmtId="41" fontId="8" fillId="0" borderId="4" xfId="2" applyFont="1" applyFill="1" applyBorder="1" applyAlignment="1">
      <alignment horizontal="left" vertical="center" wrapText="1"/>
    </xf>
    <xf numFmtId="13" fontId="8" fillId="0" borderId="5" xfId="2" applyNumberFormat="1" applyFont="1" applyFill="1" applyBorder="1" applyAlignment="1">
      <alignment horizontal="center" vertical="center" wrapText="1"/>
    </xf>
    <xf numFmtId="41" fontId="8" fillId="0" borderId="5" xfId="2" applyFont="1" applyFill="1" applyBorder="1" applyAlignment="1">
      <alignment horizontal="center" vertical="center" wrapText="1"/>
    </xf>
    <xf numFmtId="170" fontId="8" fillId="0" borderId="5" xfId="3" applyNumberFormat="1" applyFont="1" applyFill="1" applyBorder="1" applyAlignment="1">
      <alignment horizontal="justify" vertical="center" wrapText="1"/>
    </xf>
    <xf numFmtId="49" fontId="8" fillId="0" borderId="0" xfId="0" applyNumberFormat="1" applyFont="1" applyAlignment="1">
      <alignment horizontal="left" vertical="center" wrapText="1"/>
    </xf>
    <xf numFmtId="49" fontId="2" fillId="0" borderId="0" xfId="0" applyNumberFormat="1" applyFont="1" applyAlignment="1">
      <alignment horizontal="left" vertical="center" wrapText="1"/>
    </xf>
    <xf numFmtId="49" fontId="5" fillId="2" borderId="10" xfId="0" applyNumberFormat="1" applyFont="1" applyFill="1" applyBorder="1" applyAlignment="1">
      <alignment horizontal="left" vertical="center" wrapText="1"/>
    </xf>
    <xf numFmtId="49" fontId="5" fillId="2" borderId="1" xfId="7" applyNumberFormat="1" applyFont="1" applyFill="1" applyBorder="1" applyAlignment="1">
      <alignment horizontal="left" vertical="center" wrapText="1"/>
    </xf>
    <xf numFmtId="49" fontId="5" fillId="2" borderId="1" xfId="2" applyNumberFormat="1" applyFont="1" applyFill="1" applyBorder="1" applyAlignment="1">
      <alignment horizontal="left" vertical="center" wrapText="1"/>
    </xf>
    <xf numFmtId="49" fontId="4" fillId="0" borderId="0" xfId="4" applyNumberFormat="1" applyFont="1" applyFill="1" applyAlignment="1">
      <alignment vertical="center" wrapText="1"/>
    </xf>
    <xf numFmtId="49" fontId="8" fillId="0" borderId="14" xfId="6" applyNumberFormat="1" applyFont="1" applyBorder="1" applyAlignment="1">
      <alignment horizontal="left" vertical="center"/>
    </xf>
    <xf numFmtId="49" fontId="8" fillId="0" borderId="14" xfId="0" applyNumberFormat="1" applyFont="1" applyBorder="1" applyAlignment="1">
      <alignment horizontal="left" vertical="center" wrapText="1"/>
    </xf>
    <xf numFmtId="166" fontId="8" fillId="0" borderId="14" xfId="5" applyNumberFormat="1" applyFont="1" applyFill="1" applyBorder="1" applyAlignment="1">
      <alignment horizontal="center" vertical="center" wrapText="1"/>
    </xf>
    <xf numFmtId="3" fontId="8" fillId="0" borderId="14" xfId="0" applyNumberFormat="1" applyFont="1" applyBorder="1" applyAlignment="1">
      <alignment horizontal="center" vertical="center" wrapText="1"/>
    </xf>
    <xf numFmtId="0" fontId="8" fillId="0" borderId="14" xfId="0" applyFont="1" applyBorder="1" applyAlignment="1">
      <alignment horizontal="center" vertical="center" wrapText="1"/>
    </xf>
    <xf numFmtId="49" fontId="8" fillId="0" borderId="14" xfId="6" applyNumberFormat="1" applyFont="1" applyBorder="1" applyAlignment="1">
      <alignment horizontal="left" vertical="center" wrapText="1"/>
    </xf>
    <xf numFmtId="0" fontId="8" fillId="0" borderId="14" xfId="7" applyFont="1" applyBorder="1" applyAlignment="1">
      <alignment horizontal="left" vertical="center" wrapText="1"/>
    </xf>
    <xf numFmtId="166" fontId="8" fillId="0" borderId="14" xfId="5" applyNumberFormat="1" applyFont="1" applyFill="1" applyBorder="1" applyAlignment="1">
      <alignment horizontal="right" vertical="center"/>
    </xf>
    <xf numFmtId="3" fontId="8" fillId="0" borderId="14" xfId="7" applyNumberFormat="1" applyFont="1" applyBorder="1" applyAlignment="1">
      <alignment horizontal="center" vertical="center"/>
    </xf>
    <xf numFmtId="0" fontId="8" fillId="0" borderId="14" xfId="7" applyFont="1" applyBorder="1" applyAlignment="1">
      <alignment horizontal="center" vertical="center" wrapText="1"/>
    </xf>
    <xf numFmtId="0" fontId="8" fillId="0" borderId="14" xfId="0" applyFont="1" applyBorder="1" applyAlignment="1">
      <alignment horizontal="left" vertical="center" wrapText="1"/>
    </xf>
    <xf numFmtId="166" fontId="8" fillId="0" borderId="14" xfId="5" applyNumberFormat="1" applyFont="1" applyFill="1" applyBorder="1" applyAlignment="1">
      <alignment horizontal="justify" vertical="center"/>
    </xf>
    <xf numFmtId="167" fontId="8" fillId="0" borderId="14" xfId="0" applyNumberFormat="1" applyFont="1" applyBorder="1" applyAlignment="1">
      <alignment horizontal="center" vertical="center" wrapText="1"/>
    </xf>
    <xf numFmtId="3" fontId="8" fillId="0" borderId="14" xfId="0" applyNumberFormat="1" applyFont="1" applyBorder="1" applyAlignment="1">
      <alignment horizontal="center" vertical="center"/>
    </xf>
    <xf numFmtId="0" fontId="8" fillId="0" borderId="14" xfId="0" applyFont="1" applyBorder="1" applyAlignment="1">
      <alignment vertical="center" wrapText="1"/>
    </xf>
    <xf numFmtId="0" fontId="8" fillId="0" borderId="14" xfId="0" applyFont="1" applyBorder="1" applyAlignment="1">
      <alignment horizontal="center" vertical="center"/>
    </xf>
    <xf numFmtId="0" fontId="8" fillId="4" borderId="14" xfId="0" applyFont="1" applyFill="1" applyBorder="1" applyAlignment="1">
      <alignment horizontal="left" vertical="center" wrapText="1"/>
    </xf>
    <xf numFmtId="167" fontId="8" fillId="0" borderId="14" xfId="0" applyNumberFormat="1" applyFont="1" applyBorder="1" applyAlignment="1">
      <alignment horizontal="center" vertical="center"/>
    </xf>
    <xf numFmtId="0" fontId="8" fillId="0" borderId="14" xfId="0" applyFont="1" applyBorder="1" applyAlignment="1">
      <alignment horizontal="left" vertical="center"/>
    </xf>
    <xf numFmtId="49" fontId="8" fillId="0" borderId="14" xfId="0" applyNumberFormat="1" applyFont="1" applyBorder="1" applyAlignment="1">
      <alignment horizontal="left" vertical="center"/>
    </xf>
    <xf numFmtId="49" fontId="8" fillId="0" borderId="14" xfId="0" applyNumberFormat="1" applyFont="1" applyBorder="1" applyAlignment="1">
      <alignment vertical="center" wrapText="1"/>
    </xf>
    <xf numFmtId="0" fontId="8" fillId="0" borderId="14" xfId="7" applyFont="1" applyBorder="1" applyAlignment="1">
      <alignment horizontal="left" vertical="center"/>
    </xf>
    <xf numFmtId="166" fontId="8" fillId="0" borderId="14" xfId="5" applyNumberFormat="1" applyFont="1" applyFill="1" applyBorder="1" applyAlignment="1">
      <alignment horizontal="right" vertical="center" wrapText="1"/>
    </xf>
    <xf numFmtId="3" fontId="8" fillId="0" borderId="14" xfId="7" applyNumberFormat="1" applyFont="1" applyBorder="1" applyAlignment="1">
      <alignment horizontal="center" vertical="center" wrapText="1"/>
    </xf>
    <xf numFmtId="0" fontId="8" fillId="0" borderId="14" xfId="7" applyFont="1" applyBorder="1" applyAlignment="1">
      <alignment horizontal="justify" vertical="center" wrapText="1"/>
    </xf>
    <xf numFmtId="166" fontId="8" fillId="0" borderId="14" xfId="5" applyNumberFormat="1" applyFont="1" applyFill="1" applyBorder="1" applyAlignment="1">
      <alignment horizontal="justify" vertical="center" wrapText="1"/>
    </xf>
    <xf numFmtId="49" fontId="8" fillId="0" borderId="14" xfId="2" applyNumberFormat="1" applyFont="1" applyFill="1" applyBorder="1" applyAlignment="1">
      <alignment horizontal="left" vertical="center" wrapText="1"/>
    </xf>
    <xf numFmtId="41" fontId="8" fillId="0" borderId="14" xfId="17" applyFont="1" applyFill="1" applyBorder="1" applyAlignment="1">
      <alignment horizontal="left" vertical="center" wrapText="1"/>
    </xf>
    <xf numFmtId="13" fontId="8" fillId="0" borderId="14" xfId="17" applyNumberFormat="1" applyFont="1" applyFill="1" applyBorder="1" applyAlignment="1">
      <alignment horizontal="center" vertical="center" wrapText="1"/>
    </xf>
    <xf numFmtId="41" fontId="8" fillId="0" borderId="14" xfId="17" applyFont="1" applyFill="1" applyBorder="1" applyAlignment="1">
      <alignment horizontal="center" vertical="center" wrapText="1"/>
    </xf>
    <xf numFmtId="41" fontId="8" fillId="0" borderId="14" xfId="17" applyFont="1" applyFill="1" applyBorder="1" applyAlignment="1">
      <alignment horizontal="left" vertical="center"/>
    </xf>
    <xf numFmtId="41" fontId="8" fillId="0" borderId="14" xfId="2" applyFont="1" applyFill="1" applyBorder="1" applyAlignment="1">
      <alignment horizontal="left" vertical="center" wrapText="1"/>
    </xf>
    <xf numFmtId="13" fontId="8" fillId="0" borderId="14" xfId="2" applyNumberFormat="1" applyFont="1" applyFill="1" applyBorder="1" applyAlignment="1">
      <alignment horizontal="center" vertical="center" wrapText="1"/>
    </xf>
    <xf numFmtId="41" fontId="8" fillId="0" borderId="14" xfId="2" applyFont="1" applyFill="1" applyBorder="1" applyAlignment="1">
      <alignment horizontal="center" vertical="center" wrapText="1"/>
    </xf>
    <xf numFmtId="49" fontId="5" fillId="2" borderId="14" xfId="0" applyNumberFormat="1" applyFont="1" applyFill="1" applyBorder="1" applyAlignment="1">
      <alignment horizontal="center" vertical="center" wrapText="1"/>
    </xf>
    <xf numFmtId="166" fontId="5" fillId="2" borderId="14" xfId="5" applyNumberFormat="1" applyFont="1" applyFill="1" applyBorder="1" applyAlignment="1">
      <alignment horizontal="center" vertical="center" wrapText="1"/>
    </xf>
    <xf numFmtId="0" fontId="5" fillId="2" borderId="14" xfId="0" applyFont="1" applyFill="1" applyBorder="1" applyAlignment="1">
      <alignment horizontal="center" vertical="center" wrapText="1"/>
    </xf>
    <xf numFmtId="49" fontId="8" fillId="0" borderId="14" xfId="6" applyNumberFormat="1" applyFont="1" applyBorder="1" applyAlignment="1">
      <alignment horizontal="center" vertical="center" wrapText="1"/>
    </xf>
    <xf numFmtId="49" fontId="8" fillId="0" borderId="14" xfId="6" applyNumberFormat="1" applyFont="1" applyBorder="1" applyAlignment="1">
      <alignment horizontal="left" vertical="center" wrapText="1"/>
    </xf>
    <xf numFmtId="49" fontId="3" fillId="0" borderId="0" xfId="0" applyNumberFormat="1" applyFont="1" applyAlignment="1">
      <alignment horizontal="center" vertical="center"/>
    </xf>
    <xf numFmtId="49" fontId="8" fillId="0" borderId="14" xfId="0" applyNumberFormat="1" applyFont="1" applyBorder="1" applyAlignment="1">
      <alignment horizontal="center" vertical="center" wrapText="1"/>
    </xf>
    <xf numFmtId="49" fontId="8" fillId="0" borderId="14" xfId="0" applyNumberFormat="1" applyFont="1" applyBorder="1" applyAlignment="1">
      <alignment horizontal="left" vertical="center"/>
    </xf>
    <xf numFmtId="49" fontId="8" fillId="0" borderId="14" xfId="6" applyNumberFormat="1" applyFont="1" applyBorder="1" applyAlignment="1">
      <alignment horizontal="left" vertical="center"/>
    </xf>
    <xf numFmtId="49" fontId="8" fillId="0" borderId="14" xfId="2" applyNumberFormat="1" applyFont="1" applyFill="1" applyBorder="1" applyAlignment="1">
      <alignment horizontal="center" vertical="center" wrapText="1"/>
    </xf>
    <xf numFmtId="49" fontId="8" fillId="0" borderId="14" xfId="2" applyNumberFormat="1" applyFont="1" applyFill="1" applyBorder="1" applyAlignment="1">
      <alignment horizontal="left" vertical="center" wrapText="1"/>
    </xf>
    <xf numFmtId="49" fontId="6" fillId="3" borderId="7" xfId="6" applyNumberFormat="1" applyFont="1" applyFill="1" applyBorder="1" applyAlignment="1">
      <alignment horizontal="center" vertical="center"/>
    </xf>
    <xf numFmtId="49" fontId="6" fillId="3" borderId="9" xfId="6" applyNumberFormat="1" applyFont="1" applyFill="1" applyBorder="1" applyAlignment="1">
      <alignment horizontal="center" vertical="center"/>
    </xf>
    <xf numFmtId="49" fontId="6" fillId="3" borderId="8" xfId="6" applyNumberFormat="1" applyFont="1" applyFill="1" applyBorder="1" applyAlignment="1">
      <alignment horizontal="center" vertical="center"/>
    </xf>
    <xf numFmtId="49" fontId="6" fillId="3" borderId="7" xfId="6" applyNumberFormat="1" applyFont="1" applyFill="1" applyBorder="1" applyAlignment="1">
      <alignment horizontal="left" vertical="center"/>
    </xf>
    <xf numFmtId="49" fontId="6" fillId="3" borderId="9" xfId="6" applyNumberFormat="1" applyFont="1" applyFill="1" applyBorder="1" applyAlignment="1">
      <alignment horizontal="left" vertical="center"/>
    </xf>
    <xf numFmtId="49" fontId="6" fillId="3" borderId="8" xfId="6" applyNumberFormat="1" applyFont="1" applyFill="1" applyBorder="1" applyAlignment="1">
      <alignment horizontal="left" vertical="center"/>
    </xf>
    <xf numFmtId="49" fontId="6" fillId="3" borderId="7" xfId="2" applyNumberFormat="1" applyFont="1" applyFill="1" applyBorder="1" applyAlignment="1">
      <alignment horizontal="center" vertical="center" wrapText="1"/>
    </xf>
    <xf numFmtId="49" fontId="6" fillId="3" borderId="9" xfId="2" applyNumberFormat="1" applyFont="1" applyFill="1" applyBorder="1" applyAlignment="1">
      <alignment horizontal="center" vertical="center" wrapText="1"/>
    </xf>
    <xf numFmtId="49" fontId="6" fillId="3" borderId="8" xfId="2" applyNumberFormat="1" applyFont="1" applyFill="1" applyBorder="1" applyAlignment="1">
      <alignment horizontal="center" vertical="center" wrapText="1"/>
    </xf>
    <xf numFmtId="49" fontId="6" fillId="3" borderId="7" xfId="2" applyNumberFormat="1" applyFont="1" applyFill="1" applyBorder="1" applyAlignment="1">
      <alignment horizontal="left" vertical="center" wrapText="1"/>
    </xf>
    <xf numFmtId="49" fontId="6" fillId="3" borderId="9" xfId="2" applyNumberFormat="1" applyFont="1" applyFill="1" applyBorder="1" applyAlignment="1">
      <alignment horizontal="left" vertical="center" wrapText="1"/>
    </xf>
    <xf numFmtId="49" fontId="6" fillId="3" borderId="8" xfId="2" applyNumberFormat="1" applyFont="1" applyFill="1" applyBorder="1" applyAlignment="1">
      <alignment horizontal="left" vertical="center" wrapText="1"/>
    </xf>
    <xf numFmtId="49" fontId="6" fillId="3" borderId="7" xfId="6" applyNumberFormat="1" applyFont="1" applyFill="1" applyBorder="1" applyAlignment="1">
      <alignment horizontal="center" vertical="center" wrapText="1"/>
    </xf>
    <xf numFmtId="49" fontId="6" fillId="3" borderId="9" xfId="6" applyNumberFormat="1" applyFont="1" applyFill="1" applyBorder="1" applyAlignment="1">
      <alignment horizontal="center" vertical="center" wrapText="1"/>
    </xf>
    <xf numFmtId="49" fontId="6" fillId="3" borderId="8" xfId="6" applyNumberFormat="1" applyFont="1" applyFill="1" applyBorder="1" applyAlignment="1">
      <alignment horizontal="center" vertical="center" wrapText="1"/>
    </xf>
    <xf numFmtId="49" fontId="6" fillId="3" borderId="7" xfId="6" applyNumberFormat="1" applyFont="1" applyFill="1" applyBorder="1" applyAlignment="1">
      <alignment horizontal="left" vertical="center" wrapText="1"/>
    </xf>
    <xf numFmtId="49" fontId="6" fillId="3" borderId="9" xfId="6" applyNumberFormat="1" applyFont="1" applyFill="1" applyBorder="1" applyAlignment="1">
      <alignment horizontal="left" vertical="center" wrapText="1"/>
    </xf>
    <xf numFmtId="49" fontId="6" fillId="3" borderId="8" xfId="6" applyNumberFormat="1" applyFont="1" applyFill="1" applyBorder="1" applyAlignment="1">
      <alignment horizontal="left" vertical="center" wrapText="1"/>
    </xf>
    <xf numFmtId="49" fontId="6" fillId="3" borderId="13" xfId="6" applyNumberFormat="1" applyFont="1" applyFill="1" applyBorder="1" applyAlignment="1">
      <alignment horizontal="center" vertical="center"/>
    </xf>
    <xf numFmtId="49" fontId="6" fillId="5" borderId="7" xfId="0" applyNumberFormat="1" applyFont="1" applyFill="1" applyBorder="1" applyAlignment="1">
      <alignment horizontal="center" vertical="center"/>
    </xf>
    <xf numFmtId="49" fontId="6" fillId="5" borderId="9" xfId="0" applyNumberFormat="1" applyFont="1" applyFill="1" applyBorder="1" applyAlignment="1">
      <alignment horizontal="center" vertical="center"/>
    </xf>
    <xf numFmtId="49" fontId="6" fillId="5" borderId="8" xfId="0" applyNumberFormat="1" applyFont="1" applyFill="1" applyBorder="1" applyAlignment="1">
      <alignment horizontal="center" vertical="center"/>
    </xf>
    <xf numFmtId="49" fontId="6" fillId="5" borderId="7" xfId="0" applyNumberFormat="1" applyFont="1" applyFill="1" applyBorder="1" applyAlignment="1">
      <alignment horizontal="left" vertical="center"/>
    </xf>
    <xf numFmtId="49" fontId="6" fillId="5" borderId="9" xfId="0" applyNumberFormat="1" applyFont="1" applyFill="1" applyBorder="1" applyAlignment="1">
      <alignment horizontal="left" vertical="center"/>
    </xf>
    <xf numFmtId="49" fontId="6" fillId="5" borderId="8" xfId="0" applyNumberFormat="1" applyFont="1" applyFill="1" applyBorder="1" applyAlignment="1">
      <alignment horizontal="left" vertical="center"/>
    </xf>
    <xf numFmtId="49" fontId="4" fillId="0" borderId="9"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cellXfs>
  <cellStyles count="20">
    <cellStyle name="Millares" xfId="1" builtinId="3"/>
    <cellStyle name="Millares [0]" xfId="2" builtinId="6"/>
    <cellStyle name="Millares [0] 2 2" xfId="17" xr:uid="{E65050CF-9E3E-414D-9332-701E05BB9D71}"/>
    <cellStyle name="Millares [0] 4" xfId="16" xr:uid="{3865024A-5B5D-4009-8609-7A9251CF13C0}"/>
    <cellStyle name="Millares 2 2" xfId="4" xr:uid="{4765912F-548C-4273-9E4E-B7EA85073CE1}"/>
    <cellStyle name="Millares 2 3" xfId="13" xr:uid="{F41682B6-D2DC-4695-B4EC-A4ACBB4880F3}"/>
    <cellStyle name="Millares 2 4" xfId="19" xr:uid="{6858CC8E-FCC8-4640-8688-46CDC2CCFEBB}"/>
    <cellStyle name="Moneda [0] 2" xfId="11" xr:uid="{02EDE7A1-11A7-4553-A55F-2D19F7CE3E36}"/>
    <cellStyle name="Moneda [0] 2 2" xfId="12" xr:uid="{A73DDC3C-9183-4DBF-8CF1-38A20AE881B8}"/>
    <cellStyle name="Moneda 2" xfId="5" xr:uid="{DBE91987-F93B-4680-B6CB-04B5F1B10BFC}"/>
    <cellStyle name="Moneda 2 2" xfId="10" xr:uid="{44534393-4C5D-4F2A-BBBB-E2ED71E13EA0}"/>
    <cellStyle name="Moneda 8" xfId="15" xr:uid="{FE7AB8B5-8756-4F49-8CDC-35E117381358}"/>
    <cellStyle name="Moneda 9" xfId="18" xr:uid="{8C0D5A22-2229-4455-8AA3-9DD5DE5045B9}"/>
    <cellStyle name="Normal" xfId="0" builtinId="0"/>
    <cellStyle name="Normal 2 2" xfId="9" xr:uid="{170736F1-3161-440C-B658-0B47905B3B74}"/>
    <cellStyle name="Normal 3 2" xfId="8" xr:uid="{67245A47-2474-4149-9780-D098A1DA2DC8}"/>
    <cellStyle name="Normal 5" xfId="6" xr:uid="{693588E8-1C8C-4B74-9A1F-32BB56B723F4}"/>
    <cellStyle name="Normal 6" xfId="7" xr:uid="{41F14B9B-B261-4423-A67D-F6B79C2BBF9B}"/>
    <cellStyle name="Porcentaje" xfId="3" builtinId="5"/>
    <cellStyle name="Porcentaje 4" xfId="14" xr:uid="{627A464E-38A6-4455-9E69-707C2B452D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NTROLPRESUPUE\coordinador%20pptal\ACUERDOS%2017%20AL%20JUNTA%2014%20DE%20DICIEMBRE%20DE%202016\Cierre%20definitivo%20Tercer%20Trimestr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DIRADMINFNFP\Desktop\Presupuesto%20gastos%202026%20funcionamiento.xlsx" TargetMode="External"/><Relationship Id="rId1" Type="http://schemas.openxmlformats.org/officeDocument/2006/relationships/externalLinkPath" Target="file:///C:\Users\DIRADMINFNFP\Desktop\Presupuesto%20gastos%202026%20funcionamiento.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DIRADMINFNFP\Downloads\RECAUDO%202026%20VF.xlsx" TargetMode="External"/><Relationship Id="rId1" Type="http://schemas.openxmlformats.org/officeDocument/2006/relationships/externalLinkPath" Target="file:///C:\Users\DIRADMINFNFP\Downloads\RECAUDO%202026%20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ROP 2016 CIERRE ACDO 13"/>
      <sheetName val="Nomina 2015"/>
      <sheetName val="RECAUDO OK"/>
      <sheetName val="SISTEMAS DE INFORMACIÓN OK "/>
      <sheetName val="ASISTENCIA TÉCNICA OK"/>
      <sheetName val="FERIAS GASTRONOMICAS OK"/>
      <sheetName val="SAC"/>
      <sheetName val="FUNCIONAMIENTO OK"/>
      <sheetName val="Nomina 2016 "/>
    </sheetNames>
    <sheetDataSet>
      <sheetData sheetId="0"/>
      <sheetData sheetId="1"/>
      <sheetData sheetId="2">
        <row r="58">
          <cell r="M58">
            <v>42370</v>
          </cell>
        </row>
        <row r="59">
          <cell r="M59">
            <v>42400</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o No. 1 Regionaliza Recaudo"/>
      <sheetName val="Anexo No. 2 Presup Ingr"/>
      <sheetName val="Anexo No. 3 Presupt Gtos"/>
      <sheetName val="Anexo No. 4 Regionaliz Proyect"/>
      <sheetName val="Anexo 5 Planta y Equipo de trab"/>
      <sheetName val="Anexo No.6 Honorarios"/>
      <sheetName val="Anexo No. 7 Regionaliza Recau"/>
      <sheetName val="Anexo No. 8 Ejecución Ptal"/>
      <sheetName val="Anexo No. 9 Detalle x progr"/>
      <sheetName val="Anexo No. 10 Detalle x proy"/>
      <sheetName val="Anexo No. 11 Regionaliz Proy"/>
      <sheetName val="Anexo No. 12 Ejecucion por Proy"/>
      <sheetName val="Anexo No. 13 Sgto Trimes Pto"/>
      <sheetName val="APROPIACION 2025"/>
      <sheetName val="Anexo 2 anterior"/>
      <sheetName val="FACTOR PRECIO 2026"/>
      <sheetName val="RESUMEN 2026"/>
      <sheetName val="INGRESOS Intereses mora"/>
      <sheetName val="INGRESOS Intereses financieros"/>
      <sheetName val="CONTRAPARTIDA FEDEPAPA"/>
      <sheetName val="INGRESOS part. por ident"/>
      <sheetName val="SUPUESTOS GASTOS"/>
      <sheetName val="F-ADMINISTRATIVO"/>
      <sheetName val="F-RECAUDO"/>
      <sheetName val="JUSTF VIATICO FUNC"/>
      <sheetName val="F.C Fun Adm"/>
      <sheetName val="PLANTA -FUNCIONAMIENTO"/>
      <sheetName val="F.C Reacudo"/>
      <sheetName val="PLANTA - RECAUDO"/>
      <sheetName val="JUSTIFICACIÓN VIATICO RECAUDO"/>
      <sheetName val="JUST. HONORARIOS JURÍDICOS"/>
      <sheetName val="ITPA"/>
      <sheetName val="F.C ITPA"/>
      <sheetName val="PLANTA - ITPA"/>
      <sheetName val="JUSTIF VIATICO ITPA"/>
      <sheetName val="MEJORAMIENTO GENETICO"/>
      <sheetName val="F.C Meg Gen"/>
      <sheetName val="PLANTA - GENETICO"/>
      <sheetName val="JUST VIATICO MG"/>
      <sheetName val="SEMILLA CERTIFICADA"/>
      <sheetName val="F.C Semilla"/>
      <sheetName val="PLANTA - SEMILLA CERTIFICAD"/>
      <sheetName val="PROMOCION AL CONSUMO"/>
      <sheetName val="F.C Consumo"/>
      <sheetName val="PLANTA - CONSUMO"/>
      <sheetName val="JUSTIF VIATICO CONSUMO"/>
      <sheetName val="SISTEMAS DE INFORMACION"/>
      <sheetName val="F.C Economico"/>
      <sheetName val="PLANTA - SIST INF"/>
      <sheetName val="JUST VIATICO SIST INF"/>
      <sheetName val="ASOCIATIVIDAD"/>
      <sheetName val="F.C Asociatividad"/>
      <sheetName val="PLANTA - ASOCIATIVIDAD"/>
      <sheetName val="JUST VIATICO ASOCIATIVIDAD "/>
      <sheetName val="UNIDAD TECNICA POP"/>
      <sheetName val="F.C POP"/>
      <sheetName val="JUST VIATICO POP"/>
      <sheetName val="TRANSFORMACIÓN"/>
      <sheetName val="F.C TRANS"/>
      <sheetName val="JUSTIF VIATICO TRANSFORMACI"/>
      <sheetName val="MECANISMOS"/>
      <sheetName val="F.C. MECANISM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9">
          <cell r="D9">
            <v>0.06</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o No. 1 Regionaliza Recaudo"/>
      <sheetName val="Anexo No. 2 Presup Ingr"/>
      <sheetName val="Anexo No. 3 Presupt Gtos"/>
      <sheetName val="Anexo No. 4 Regionaliz Proyect"/>
      <sheetName val="Anexo 5 Planta y Equipo de trab"/>
      <sheetName val="Anexo No.6 Honorarios"/>
      <sheetName val="Anexo No. 7 Regionaliza Recau"/>
      <sheetName val="Anexo No. 8 Ejecución Ptal"/>
      <sheetName val="Anexo No. 9 Detalle x progr"/>
      <sheetName val="Anexo No. 10 Detalle x proy"/>
      <sheetName val="Anexo No. 11 Regionaliz Proy"/>
      <sheetName val="Anexo No. 12 Ejecucion por Proy"/>
      <sheetName val="Anexo No. 13 Sgto Trimes Pto"/>
      <sheetName val="APROPIACION 2025"/>
      <sheetName val="Anexo 2 anterior"/>
      <sheetName val="FACTOR PRECIO 2026"/>
      <sheetName val="RESUMEN 2026"/>
      <sheetName val="INGRESOS Intereses financieros"/>
      <sheetName val="CONTRAPARTIDA FEDEPAPA"/>
      <sheetName val="INGRESOS part. por ident"/>
      <sheetName val="SUPUESTOS GASTOS"/>
      <sheetName val="F-ADMINISTRATIVO"/>
      <sheetName val="F.C Fun Adm"/>
      <sheetName val="PLANTA -FUNCIONAMIENTO"/>
      <sheetName val="JUSTF VIATICO FUNC"/>
      <sheetName val="analisis_precios_2025_vf"/>
      <sheetName val="Vigencia Anterior e Intereses"/>
      <sheetName val="presupuesto_ingresos_2026"/>
      <sheetName val="INGRESOS Intereses mora"/>
      <sheetName val="F-RECAUDO"/>
      <sheetName val="F.C Reacudo"/>
      <sheetName val="PLANTA - RECAUDO"/>
      <sheetName val="JUSTIFICACIÓN VIATICO RECAUDO"/>
      <sheetName val="JUST. HONORARIOS JURÍDICOS"/>
      <sheetName val="ITPA"/>
      <sheetName val="F.C ITPA"/>
      <sheetName val="PLANTA - ITPA"/>
      <sheetName val="JUSTIF VIATICO ITPA"/>
      <sheetName val="MEJORAMIENTO GENETICO"/>
      <sheetName val="F.C Meg Gen"/>
      <sheetName val="PLANTA - GENETICO"/>
      <sheetName val="JUST VIATICO MG"/>
      <sheetName val="SEMILLA CERTIFICADA"/>
      <sheetName val="F.C Semilla"/>
      <sheetName val="PLANTA - SEMILLA CERTIFICAD"/>
      <sheetName val="PROMOCION AL CONSUMO"/>
      <sheetName val="F.C Consumo"/>
      <sheetName val="PLANTA - CONSUMO"/>
      <sheetName val="JUSTIF VIATICO CONSUMO"/>
      <sheetName val="SISTEMAS DE INFORMACION"/>
      <sheetName val="F.C Economico"/>
      <sheetName val="PLANTA - SIST INF"/>
      <sheetName val="JUST VIATICO SIST INF"/>
      <sheetName val="ASOCIATIVIDAD"/>
      <sheetName val="F.C Asociatividad"/>
      <sheetName val="PLANTA - ASOCIATIVIDAD"/>
      <sheetName val="JUST VIATICO ASOCIATIVIDAD "/>
      <sheetName val="UNIDAD TECNICA POP"/>
      <sheetName val="F.C POP"/>
      <sheetName val="JUST VIATICO POP"/>
      <sheetName val="TRANSFORMACIÓN"/>
      <sheetName val="F.C TRANS"/>
      <sheetName val="JUSTIF VIATICO TRANSFORMACI"/>
      <sheetName val="MECANISMOS"/>
      <sheetName val="F.C. MECANISM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9">
          <cell r="D9">
            <v>0.06</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6DE3B-E697-4194-8622-EE45C3EF55C1}">
  <sheetPr>
    <tabColor theme="4"/>
  </sheetPr>
  <dimension ref="A2:HS87"/>
  <sheetViews>
    <sheetView showGridLines="0" tabSelected="1" zoomScale="60" zoomScaleNormal="60" workbookViewId="0">
      <selection activeCell="B5" sqref="B5"/>
    </sheetView>
  </sheetViews>
  <sheetFormatPr baseColWidth="10" defaultColWidth="9.140625" defaultRowHeight="15.75" x14ac:dyDescent="0.25"/>
  <cols>
    <col min="1" max="1" width="3.5703125" style="1" customWidth="1"/>
    <col min="2" max="2" width="33.28515625" style="50" customWidth="1"/>
    <col min="3" max="3" width="69.42578125" style="56" customWidth="1"/>
    <col min="4" max="4" width="38.7109375" style="56" bestFit="1" customWidth="1"/>
    <col min="5" max="5" width="75.85546875" style="50" bestFit="1" customWidth="1"/>
    <col min="6" max="6" width="25.7109375" style="4" customWidth="1"/>
    <col min="7" max="7" width="17.42578125" style="2" customWidth="1"/>
    <col min="8" max="8" width="16.42578125" style="51" customWidth="1"/>
    <col min="9" max="9" width="21" style="4" customWidth="1"/>
    <col min="10" max="17" width="20.5703125" style="2" customWidth="1"/>
    <col min="18" max="227" width="9.140625" style="2" customWidth="1"/>
    <col min="228" max="16384" width="9.140625" style="2"/>
  </cols>
  <sheetData>
    <row r="2" spans="1:227" x14ac:dyDescent="0.25">
      <c r="B2" s="174" t="s">
        <v>0</v>
      </c>
      <c r="C2" s="174"/>
      <c r="D2" s="174"/>
      <c r="E2" s="174"/>
      <c r="F2" s="174"/>
      <c r="G2" s="174"/>
      <c r="H2" s="174"/>
      <c r="I2" s="174"/>
    </row>
    <row r="3" spans="1:227" x14ac:dyDescent="0.25">
      <c r="B3" s="174" t="s">
        <v>192</v>
      </c>
      <c r="C3" s="174"/>
      <c r="D3" s="174"/>
      <c r="E3" s="174"/>
      <c r="F3" s="174"/>
      <c r="G3" s="174"/>
      <c r="H3" s="174"/>
      <c r="I3" s="174"/>
    </row>
    <row r="4" spans="1:227" x14ac:dyDescent="0.25">
      <c r="B4" s="134"/>
      <c r="C4" s="54"/>
      <c r="D4" s="54"/>
      <c r="E4" s="3"/>
      <c r="G4" s="5"/>
      <c r="H4" s="6"/>
    </row>
    <row r="5" spans="1:227" s="12" customFormat="1" ht="52.5" customHeight="1" x14ac:dyDescent="0.25">
      <c r="A5" s="7"/>
      <c r="B5" s="169" t="s">
        <v>38</v>
      </c>
      <c r="C5" s="169" t="s">
        <v>196</v>
      </c>
      <c r="D5" s="169" t="s">
        <v>41</v>
      </c>
      <c r="E5" s="169" t="s">
        <v>2</v>
      </c>
      <c r="F5" s="170" t="s">
        <v>3</v>
      </c>
      <c r="G5" s="171" t="s">
        <v>4</v>
      </c>
      <c r="H5" s="171" t="s">
        <v>5</v>
      </c>
      <c r="I5" s="170" t="s">
        <v>51</v>
      </c>
    </row>
    <row r="6" spans="1:227" s="23" customFormat="1" ht="20.100000000000001" customHeight="1" x14ac:dyDescent="0.25">
      <c r="A6" s="21"/>
      <c r="B6" s="175" t="s">
        <v>183</v>
      </c>
      <c r="C6" s="135" t="s">
        <v>197</v>
      </c>
      <c r="D6" s="135" t="s">
        <v>10</v>
      </c>
      <c r="E6" s="136" t="s">
        <v>11</v>
      </c>
      <c r="F6" s="137">
        <v>1500000</v>
      </c>
      <c r="G6" s="138">
        <v>2</v>
      </c>
      <c r="H6" s="139" t="s">
        <v>12</v>
      </c>
      <c r="I6" s="137">
        <f>+F6*G6</f>
        <v>3000000</v>
      </c>
      <c r="J6" s="13"/>
    </row>
    <row r="7" spans="1:227" ht="20.100000000000001" customHeight="1" x14ac:dyDescent="0.25">
      <c r="B7" s="175"/>
      <c r="C7" s="173" t="s">
        <v>200</v>
      </c>
      <c r="D7" s="173" t="s">
        <v>13</v>
      </c>
      <c r="E7" s="141" t="s">
        <v>14</v>
      </c>
      <c r="F7" s="142">
        <f>+(315000*'[2]SUPUESTOS GASTOS'!$D$9)+315000</f>
        <v>333900</v>
      </c>
      <c r="G7" s="143">
        <v>8</v>
      </c>
      <c r="H7" s="144" t="s">
        <v>15</v>
      </c>
      <c r="I7" s="137">
        <f t="shared" ref="I7:I70" si="0">+F7*G7</f>
        <v>2671200</v>
      </c>
    </row>
    <row r="8" spans="1:227" ht="20.100000000000001" customHeight="1" x14ac:dyDescent="0.25">
      <c r="B8" s="175"/>
      <c r="C8" s="173"/>
      <c r="D8" s="173"/>
      <c r="E8" s="145" t="s">
        <v>19</v>
      </c>
      <c r="F8" s="146">
        <f>(119250*12)</f>
        <v>1431000</v>
      </c>
      <c r="G8" s="147">
        <v>2</v>
      </c>
      <c r="H8" s="147" t="s">
        <v>50</v>
      </c>
      <c r="I8" s="137">
        <f t="shared" si="0"/>
        <v>2862000</v>
      </c>
    </row>
    <row r="9" spans="1:227" s="42" customFormat="1" ht="20.100000000000001" customHeight="1" x14ac:dyDescent="0.25">
      <c r="A9" s="40"/>
      <c r="B9" s="175"/>
      <c r="C9" s="173"/>
      <c r="D9" s="173"/>
      <c r="E9" s="145" t="s">
        <v>22</v>
      </c>
      <c r="F9" s="142">
        <f>(800000*6%)+800000</f>
        <v>848000</v>
      </c>
      <c r="G9" s="148">
        <v>1</v>
      </c>
      <c r="H9" s="139" t="s">
        <v>21</v>
      </c>
      <c r="I9" s="137">
        <f t="shared" si="0"/>
        <v>848000</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row>
    <row r="10" spans="1:227" ht="20.100000000000001" customHeight="1" x14ac:dyDescent="0.25">
      <c r="A10" s="43"/>
      <c r="B10" s="175"/>
      <c r="C10" s="173"/>
      <c r="D10" s="173"/>
      <c r="E10" s="149" t="s">
        <v>23</v>
      </c>
      <c r="F10" s="142">
        <f>+(450000*'[2]SUPUESTOS GASTOS'!$D$9)+450000</f>
        <v>477000</v>
      </c>
      <c r="G10" s="150">
        <v>12</v>
      </c>
      <c r="H10" s="139" t="s">
        <v>24</v>
      </c>
      <c r="I10" s="137">
        <f t="shared" si="0"/>
        <v>5724000</v>
      </c>
    </row>
    <row r="11" spans="1:227" ht="20.100000000000001" customHeight="1" x14ac:dyDescent="0.25">
      <c r="B11" s="175"/>
      <c r="C11" s="173"/>
      <c r="D11" s="173"/>
      <c r="E11" s="149" t="s">
        <v>25</v>
      </c>
      <c r="F11" s="142">
        <v>1800000</v>
      </c>
      <c r="G11" s="150">
        <v>12</v>
      </c>
      <c r="H11" s="139" t="s">
        <v>8</v>
      </c>
      <c r="I11" s="137">
        <f t="shared" si="0"/>
        <v>21600000</v>
      </c>
    </row>
    <row r="12" spans="1:227" ht="20.100000000000001" customHeight="1" x14ac:dyDescent="0.25">
      <c r="B12" s="175"/>
      <c r="C12" s="173"/>
      <c r="D12" s="173"/>
      <c r="E12" s="149" t="s">
        <v>27</v>
      </c>
      <c r="F12" s="142">
        <f>+(210400*'[2]SUPUESTOS GASTOS'!$D$9)+210400</f>
        <v>223024</v>
      </c>
      <c r="G12" s="150">
        <v>7</v>
      </c>
      <c r="H12" s="139" t="s">
        <v>18</v>
      </c>
      <c r="I12" s="137">
        <f t="shared" si="0"/>
        <v>1561168</v>
      </c>
    </row>
    <row r="13" spans="1:227" ht="20.100000000000001" customHeight="1" x14ac:dyDescent="0.25">
      <c r="B13" s="175"/>
      <c r="C13" s="140" t="s">
        <v>199</v>
      </c>
      <c r="D13" s="140" t="s">
        <v>194</v>
      </c>
      <c r="E13" s="149" t="s">
        <v>195</v>
      </c>
      <c r="F13" s="142">
        <v>1200000</v>
      </c>
      <c r="G13" s="150">
        <v>1</v>
      </c>
      <c r="H13" s="139" t="s">
        <v>30</v>
      </c>
      <c r="I13" s="137">
        <f t="shared" si="0"/>
        <v>1200000</v>
      </c>
    </row>
    <row r="14" spans="1:227" ht="20.100000000000001" customHeight="1" x14ac:dyDescent="0.25">
      <c r="A14" s="40"/>
      <c r="B14" s="175"/>
      <c r="C14" s="173" t="s">
        <v>198</v>
      </c>
      <c r="D14" s="173" t="s">
        <v>31</v>
      </c>
      <c r="E14" s="145" t="s">
        <v>32</v>
      </c>
      <c r="F14" s="142">
        <f>+(38924*'[2]SUPUESTOS GASTOS'!$D$9)+38924</f>
        <v>41259.440000000002</v>
      </c>
      <c r="G14" s="148">
        <v>1</v>
      </c>
      <c r="H14" s="139" t="s">
        <v>21</v>
      </c>
      <c r="I14" s="137">
        <f t="shared" si="0"/>
        <v>41259.440000000002</v>
      </c>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row>
    <row r="15" spans="1:227" ht="20.100000000000001" customHeight="1" x14ac:dyDescent="0.25">
      <c r="A15" s="40"/>
      <c r="B15" s="175"/>
      <c r="C15" s="173"/>
      <c r="D15" s="173"/>
      <c r="E15" s="149" t="s">
        <v>33</v>
      </c>
      <c r="F15" s="142">
        <f>+(1905570*'[2]SUPUESTOS GASTOS'!$D$9)+1905570</f>
        <v>2019904.2</v>
      </c>
      <c r="G15" s="150">
        <v>6</v>
      </c>
      <c r="H15" s="139" t="s">
        <v>18</v>
      </c>
      <c r="I15" s="137">
        <f t="shared" si="0"/>
        <v>12119425.199999999</v>
      </c>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row>
    <row r="16" spans="1:227" ht="20.100000000000001" customHeight="1" x14ac:dyDescent="0.25">
      <c r="B16" s="175"/>
      <c r="C16" s="140" t="s">
        <v>198</v>
      </c>
      <c r="D16" s="140" t="s">
        <v>35</v>
      </c>
      <c r="E16" s="151" t="s">
        <v>36</v>
      </c>
      <c r="F16" s="142">
        <f>70000*12</f>
        <v>840000</v>
      </c>
      <c r="G16" s="150">
        <v>2</v>
      </c>
      <c r="H16" s="139" t="s">
        <v>37</v>
      </c>
      <c r="I16" s="137">
        <f t="shared" si="0"/>
        <v>1680000</v>
      </c>
    </row>
    <row r="17" spans="1:227" ht="20.100000000000001" customHeight="1" x14ac:dyDescent="0.25">
      <c r="B17" s="172" t="s">
        <v>184</v>
      </c>
      <c r="C17" s="135" t="s">
        <v>197</v>
      </c>
      <c r="D17" s="135" t="s">
        <v>10</v>
      </c>
      <c r="E17" s="136" t="s">
        <v>11</v>
      </c>
      <c r="F17" s="137">
        <v>1500000</v>
      </c>
      <c r="G17" s="138">
        <v>7</v>
      </c>
      <c r="H17" s="139" t="s">
        <v>12</v>
      </c>
      <c r="I17" s="137">
        <f t="shared" si="0"/>
        <v>10500000</v>
      </c>
    </row>
    <row r="18" spans="1:227" ht="20.100000000000001" customHeight="1" x14ac:dyDescent="0.25">
      <c r="B18" s="172"/>
      <c r="C18" s="177" t="s">
        <v>200</v>
      </c>
      <c r="D18" s="177" t="s">
        <v>13</v>
      </c>
      <c r="E18" s="145" t="s">
        <v>53</v>
      </c>
      <c r="F18" s="137">
        <v>8333334</v>
      </c>
      <c r="G18" s="138">
        <v>12</v>
      </c>
      <c r="H18" s="139" t="s">
        <v>8</v>
      </c>
      <c r="I18" s="137">
        <f t="shared" si="0"/>
        <v>100000008</v>
      </c>
    </row>
    <row r="19" spans="1:227" ht="20.100000000000001" customHeight="1" x14ac:dyDescent="0.25">
      <c r="B19" s="172"/>
      <c r="C19" s="177"/>
      <c r="D19" s="177"/>
      <c r="E19" s="149" t="s">
        <v>54</v>
      </c>
      <c r="F19" s="146">
        <v>5000000</v>
      </c>
      <c r="G19" s="152">
        <v>1</v>
      </c>
      <c r="H19" s="147" t="s">
        <v>18</v>
      </c>
      <c r="I19" s="137">
        <f t="shared" si="0"/>
        <v>5000000</v>
      </c>
    </row>
    <row r="20" spans="1:227" ht="20.100000000000001" customHeight="1" x14ac:dyDescent="0.25">
      <c r="B20" s="172"/>
      <c r="C20" s="177"/>
      <c r="D20" s="177"/>
      <c r="E20" s="145" t="s">
        <v>55</v>
      </c>
      <c r="F20" s="137">
        <f>ROUNDUP((312622*'[3]SUPUESTOS GASTOS'!$D$9)+312622,0)</f>
        <v>331380</v>
      </c>
      <c r="G20" s="138">
        <v>23</v>
      </c>
      <c r="H20" s="139" t="s">
        <v>15</v>
      </c>
      <c r="I20" s="137">
        <f t="shared" si="0"/>
        <v>7621740</v>
      </c>
    </row>
    <row r="21" spans="1:227" ht="20.100000000000001" customHeight="1" x14ac:dyDescent="0.25">
      <c r="B21" s="172"/>
      <c r="C21" s="177"/>
      <c r="D21" s="177"/>
      <c r="E21" s="136" t="s">
        <v>17</v>
      </c>
      <c r="F21" s="137">
        <v>950000</v>
      </c>
      <c r="G21" s="139">
        <v>10</v>
      </c>
      <c r="H21" s="139" t="s">
        <v>18</v>
      </c>
      <c r="I21" s="137">
        <f t="shared" si="0"/>
        <v>9500000</v>
      </c>
    </row>
    <row r="22" spans="1:227" ht="20.100000000000001" customHeight="1" x14ac:dyDescent="0.25">
      <c r="B22" s="172"/>
      <c r="C22" s="177"/>
      <c r="D22" s="177"/>
      <c r="E22" s="136" t="s">
        <v>56</v>
      </c>
      <c r="F22" s="137">
        <v>4500000</v>
      </c>
      <c r="G22" s="138">
        <v>10</v>
      </c>
      <c r="H22" s="150" t="s">
        <v>16</v>
      </c>
      <c r="I22" s="137">
        <f t="shared" si="0"/>
        <v>45000000</v>
      </c>
    </row>
    <row r="23" spans="1:227" ht="20.100000000000001" customHeight="1" x14ac:dyDescent="0.25">
      <c r="B23" s="172"/>
      <c r="C23" s="177"/>
      <c r="D23" s="177"/>
      <c r="E23" s="136" t="s">
        <v>57</v>
      </c>
      <c r="F23" s="137">
        <v>200000</v>
      </c>
      <c r="G23" s="138">
        <v>10</v>
      </c>
      <c r="H23" s="150" t="s">
        <v>58</v>
      </c>
      <c r="I23" s="137">
        <f t="shared" si="0"/>
        <v>2000000</v>
      </c>
    </row>
    <row r="24" spans="1:227" ht="20.100000000000001" customHeight="1" x14ac:dyDescent="0.25">
      <c r="B24" s="172"/>
      <c r="C24" s="177"/>
      <c r="D24" s="177"/>
      <c r="E24" s="136" t="s">
        <v>22</v>
      </c>
      <c r="F24" s="137">
        <f>ROUNDUP((1000000*'[3]SUPUESTOS GASTOS'!$D$9)+1000000,0)</f>
        <v>1060000</v>
      </c>
      <c r="G24" s="138">
        <v>17</v>
      </c>
      <c r="H24" s="139" t="s">
        <v>22</v>
      </c>
      <c r="I24" s="137">
        <f t="shared" si="0"/>
        <v>18020000</v>
      </c>
    </row>
    <row r="25" spans="1:227" ht="20.100000000000001" customHeight="1" x14ac:dyDescent="0.25">
      <c r="B25" s="172"/>
      <c r="C25" s="177"/>
      <c r="D25" s="177"/>
      <c r="E25" s="136" t="s">
        <v>27</v>
      </c>
      <c r="F25" s="137">
        <f>ROUNDUP((210400*'[3]SUPUESTOS GASTOS'!$D$9)+210400,0)</f>
        <v>223024</v>
      </c>
      <c r="G25" s="138">
        <v>24</v>
      </c>
      <c r="H25" s="139" t="s">
        <v>18</v>
      </c>
      <c r="I25" s="137">
        <f t="shared" si="0"/>
        <v>5352576</v>
      </c>
    </row>
    <row r="26" spans="1:227" ht="20.100000000000001" customHeight="1" x14ac:dyDescent="0.25">
      <c r="B26" s="172"/>
      <c r="C26" s="177"/>
      <c r="D26" s="177"/>
      <c r="E26" s="136" t="s">
        <v>59</v>
      </c>
      <c r="F26" s="137">
        <v>1000000</v>
      </c>
      <c r="G26" s="138">
        <v>6</v>
      </c>
      <c r="H26" s="139" t="s">
        <v>60</v>
      </c>
      <c r="I26" s="137">
        <f t="shared" si="0"/>
        <v>6000000</v>
      </c>
    </row>
    <row r="27" spans="1:227" s="51" customFormat="1" ht="20.100000000000001" customHeight="1" x14ac:dyDescent="0.25">
      <c r="A27" s="1"/>
      <c r="B27" s="172"/>
      <c r="C27" s="140" t="s">
        <v>198</v>
      </c>
      <c r="D27" s="140" t="s">
        <v>31</v>
      </c>
      <c r="E27" s="145" t="s">
        <v>32</v>
      </c>
      <c r="F27" s="137">
        <f>ROUNDUP((37557*'[3]SUPUESTOS GASTOS'!$D$9)+37557,0)</f>
        <v>39811</v>
      </c>
      <c r="G27" s="138">
        <v>1</v>
      </c>
      <c r="H27" s="139" t="s">
        <v>21</v>
      </c>
      <c r="I27" s="137">
        <f t="shared" si="0"/>
        <v>39811</v>
      </c>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row>
    <row r="28" spans="1:227" s="51" customFormat="1" ht="20.100000000000001" customHeight="1" x14ac:dyDescent="0.25">
      <c r="A28" s="1"/>
      <c r="B28" s="172"/>
      <c r="C28" s="140" t="s">
        <v>198</v>
      </c>
      <c r="D28" s="140" t="s">
        <v>35</v>
      </c>
      <c r="E28" s="145" t="s">
        <v>36</v>
      </c>
      <c r="F28" s="137">
        <f>70000*12</f>
        <v>840000</v>
      </c>
      <c r="G28" s="138">
        <v>23</v>
      </c>
      <c r="H28" s="139" t="s">
        <v>37</v>
      </c>
      <c r="I28" s="137">
        <f t="shared" si="0"/>
        <v>19320000</v>
      </c>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row>
    <row r="29" spans="1:227" s="51" customFormat="1" ht="20.100000000000001" customHeight="1" x14ac:dyDescent="0.25">
      <c r="A29" s="1"/>
      <c r="B29" s="172" t="s">
        <v>185</v>
      </c>
      <c r="C29" s="135" t="s">
        <v>197</v>
      </c>
      <c r="D29" s="135" t="s">
        <v>10</v>
      </c>
      <c r="E29" s="136" t="s">
        <v>11</v>
      </c>
      <c r="F29" s="137">
        <v>1500000</v>
      </c>
      <c r="G29" s="138">
        <v>20</v>
      </c>
      <c r="H29" s="139" t="s">
        <v>12</v>
      </c>
      <c r="I29" s="137">
        <f t="shared" si="0"/>
        <v>30000000</v>
      </c>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row>
    <row r="30" spans="1:227" ht="20.100000000000001" customHeight="1" x14ac:dyDescent="0.25">
      <c r="B30" s="172"/>
      <c r="C30" s="177" t="s">
        <v>200</v>
      </c>
      <c r="D30" s="177" t="s">
        <v>13</v>
      </c>
      <c r="E30" s="153" t="s">
        <v>79</v>
      </c>
      <c r="F30" s="137">
        <v>224720</v>
      </c>
      <c r="G30" s="138">
        <v>6</v>
      </c>
      <c r="H30" s="139" t="s">
        <v>18</v>
      </c>
      <c r="I30" s="137">
        <f t="shared" si="0"/>
        <v>1348320</v>
      </c>
    </row>
    <row r="31" spans="1:227" ht="20.100000000000001" customHeight="1" x14ac:dyDescent="0.25">
      <c r="B31" s="172"/>
      <c r="C31" s="177"/>
      <c r="D31" s="177"/>
      <c r="E31" s="145" t="s">
        <v>81</v>
      </c>
      <c r="F31" s="137">
        <v>28993120</v>
      </c>
      <c r="G31" s="138">
        <v>1</v>
      </c>
      <c r="H31" s="139" t="s">
        <v>26</v>
      </c>
      <c r="I31" s="137">
        <f t="shared" si="0"/>
        <v>28993120</v>
      </c>
    </row>
    <row r="32" spans="1:227" ht="20.100000000000001" customHeight="1" x14ac:dyDescent="0.25">
      <c r="B32" s="172"/>
      <c r="C32" s="177"/>
      <c r="D32" s="177"/>
      <c r="E32" s="145" t="s">
        <v>83</v>
      </c>
      <c r="F32" s="137">
        <v>1272000</v>
      </c>
      <c r="G32" s="147">
        <v>10</v>
      </c>
      <c r="H32" s="147" t="s">
        <v>16</v>
      </c>
      <c r="I32" s="137">
        <f t="shared" si="0"/>
        <v>12720000</v>
      </c>
    </row>
    <row r="33" spans="2:9" ht="20.100000000000001" customHeight="1" x14ac:dyDescent="0.25">
      <c r="B33" s="172"/>
      <c r="C33" s="177"/>
      <c r="D33" s="177"/>
      <c r="E33" s="145" t="s">
        <v>85</v>
      </c>
      <c r="F33" s="137">
        <v>360000</v>
      </c>
      <c r="G33" s="147">
        <v>35</v>
      </c>
      <c r="H33" s="147" t="s">
        <v>15</v>
      </c>
      <c r="I33" s="137">
        <f t="shared" si="0"/>
        <v>12600000</v>
      </c>
    </row>
    <row r="34" spans="2:9" ht="20.100000000000001" customHeight="1" x14ac:dyDescent="0.25">
      <c r="B34" s="172"/>
      <c r="C34" s="177"/>
      <c r="D34" s="177"/>
      <c r="E34" s="145" t="s">
        <v>17</v>
      </c>
      <c r="F34" s="137">
        <v>1600000</v>
      </c>
      <c r="G34" s="139">
        <v>1</v>
      </c>
      <c r="H34" s="139" t="s">
        <v>18</v>
      </c>
      <c r="I34" s="137">
        <f t="shared" si="0"/>
        <v>1600000</v>
      </c>
    </row>
    <row r="35" spans="2:9" ht="20.100000000000001" customHeight="1" x14ac:dyDescent="0.25">
      <c r="B35" s="172"/>
      <c r="C35" s="177"/>
      <c r="D35" s="177"/>
      <c r="E35" s="145" t="s">
        <v>88</v>
      </c>
      <c r="F35" s="137">
        <v>3500000</v>
      </c>
      <c r="G35" s="147">
        <v>1</v>
      </c>
      <c r="H35" s="147" t="s">
        <v>89</v>
      </c>
      <c r="I35" s="137">
        <f t="shared" si="0"/>
        <v>3500000</v>
      </c>
    </row>
    <row r="36" spans="2:9" ht="20.100000000000001" customHeight="1" x14ac:dyDescent="0.25">
      <c r="B36" s="172"/>
      <c r="C36" s="140" t="s">
        <v>198</v>
      </c>
      <c r="D36" s="140" t="s">
        <v>35</v>
      </c>
      <c r="E36" s="145" t="s">
        <v>36</v>
      </c>
      <c r="F36" s="137">
        <v>840000</v>
      </c>
      <c r="G36" s="138">
        <v>35</v>
      </c>
      <c r="H36" s="139" t="s">
        <v>91</v>
      </c>
      <c r="I36" s="137">
        <f t="shared" si="0"/>
        <v>29400000</v>
      </c>
    </row>
    <row r="37" spans="2:9" ht="20.100000000000001" customHeight="1" x14ac:dyDescent="0.25">
      <c r="B37" s="172" t="s">
        <v>186</v>
      </c>
      <c r="C37" s="135" t="s">
        <v>197</v>
      </c>
      <c r="D37" s="135" t="s">
        <v>10</v>
      </c>
      <c r="E37" s="136" t="s">
        <v>11</v>
      </c>
      <c r="F37" s="137">
        <v>1500000</v>
      </c>
      <c r="G37" s="148">
        <v>1</v>
      </c>
      <c r="H37" s="139" t="s">
        <v>12</v>
      </c>
      <c r="I37" s="137">
        <f t="shared" si="0"/>
        <v>1500000</v>
      </c>
    </row>
    <row r="38" spans="2:9" ht="20.100000000000001" customHeight="1" x14ac:dyDescent="0.25">
      <c r="B38" s="172"/>
      <c r="C38" s="135" t="s">
        <v>200</v>
      </c>
      <c r="D38" s="135" t="s">
        <v>13</v>
      </c>
      <c r="E38" s="145" t="s">
        <v>85</v>
      </c>
      <c r="F38" s="137">
        <v>360000</v>
      </c>
      <c r="G38" s="147">
        <v>4</v>
      </c>
      <c r="H38" s="147" t="s">
        <v>15</v>
      </c>
      <c r="I38" s="137">
        <f t="shared" si="0"/>
        <v>1440000</v>
      </c>
    </row>
    <row r="39" spans="2:9" ht="20.100000000000001" customHeight="1" x14ac:dyDescent="0.25">
      <c r="B39" s="172"/>
      <c r="C39" s="140" t="s">
        <v>198</v>
      </c>
      <c r="D39" s="140" t="s">
        <v>35</v>
      </c>
      <c r="E39" s="145" t="s">
        <v>36</v>
      </c>
      <c r="F39" s="137">
        <v>840000</v>
      </c>
      <c r="G39" s="138">
        <v>4</v>
      </c>
      <c r="H39" s="139" t="s">
        <v>15</v>
      </c>
      <c r="I39" s="137">
        <f t="shared" si="0"/>
        <v>3360000</v>
      </c>
    </row>
    <row r="40" spans="2:9" ht="20.100000000000001" customHeight="1" x14ac:dyDescent="0.25">
      <c r="B40" s="175" t="s">
        <v>187</v>
      </c>
      <c r="C40" s="154" t="s">
        <v>197</v>
      </c>
      <c r="D40" s="154" t="s">
        <v>10</v>
      </c>
      <c r="E40" s="155" t="s">
        <v>11</v>
      </c>
      <c r="F40" s="137">
        <v>1500000</v>
      </c>
      <c r="G40" s="139">
        <v>3</v>
      </c>
      <c r="H40" s="139" t="s">
        <v>12</v>
      </c>
      <c r="I40" s="137">
        <f t="shared" si="0"/>
        <v>4500000</v>
      </c>
    </row>
    <row r="41" spans="2:9" ht="20.100000000000001" customHeight="1" x14ac:dyDescent="0.25">
      <c r="B41" s="175"/>
      <c r="C41" s="154" t="s">
        <v>200</v>
      </c>
      <c r="D41" s="154" t="s">
        <v>13</v>
      </c>
      <c r="E41" s="145" t="s">
        <v>85</v>
      </c>
      <c r="F41" s="137">
        <v>360000</v>
      </c>
      <c r="G41" s="147">
        <v>2</v>
      </c>
      <c r="H41" s="147" t="s">
        <v>91</v>
      </c>
      <c r="I41" s="137">
        <f t="shared" si="0"/>
        <v>720000</v>
      </c>
    </row>
    <row r="42" spans="2:9" ht="20.100000000000001" customHeight="1" x14ac:dyDescent="0.25">
      <c r="B42" s="175"/>
      <c r="C42" s="154" t="s">
        <v>200</v>
      </c>
      <c r="D42" s="154" t="s">
        <v>13</v>
      </c>
      <c r="E42" s="145" t="s">
        <v>88</v>
      </c>
      <c r="F42" s="137">
        <v>3500000</v>
      </c>
      <c r="G42" s="147">
        <v>1</v>
      </c>
      <c r="H42" s="147" t="s">
        <v>89</v>
      </c>
      <c r="I42" s="137">
        <f t="shared" si="0"/>
        <v>3500000</v>
      </c>
    </row>
    <row r="43" spans="2:9" ht="20.100000000000001" customHeight="1" x14ac:dyDescent="0.25">
      <c r="B43" s="175"/>
      <c r="C43" s="140" t="s">
        <v>198</v>
      </c>
      <c r="D43" s="140" t="s">
        <v>35</v>
      </c>
      <c r="E43" s="145" t="s">
        <v>101</v>
      </c>
      <c r="F43" s="137">
        <v>840000</v>
      </c>
      <c r="G43" s="138">
        <v>2</v>
      </c>
      <c r="H43" s="139" t="s">
        <v>37</v>
      </c>
      <c r="I43" s="137">
        <f t="shared" si="0"/>
        <v>1680000</v>
      </c>
    </row>
    <row r="44" spans="2:9" ht="20.100000000000001" customHeight="1" x14ac:dyDescent="0.25">
      <c r="B44" s="175" t="s">
        <v>193</v>
      </c>
      <c r="C44" s="154" t="s">
        <v>197</v>
      </c>
      <c r="D44" s="154" t="s">
        <v>10</v>
      </c>
      <c r="E44" s="155" t="s">
        <v>11</v>
      </c>
      <c r="F44" s="137">
        <v>1500000</v>
      </c>
      <c r="G44" s="139">
        <v>2</v>
      </c>
      <c r="H44" s="139" t="s">
        <v>12</v>
      </c>
      <c r="I44" s="137">
        <f t="shared" si="0"/>
        <v>3000000</v>
      </c>
    </row>
    <row r="45" spans="2:9" ht="20.100000000000001" customHeight="1" x14ac:dyDescent="0.25">
      <c r="B45" s="175"/>
      <c r="C45" s="176" t="s">
        <v>200</v>
      </c>
      <c r="D45" s="176" t="s">
        <v>13</v>
      </c>
      <c r="E45" s="145" t="s">
        <v>85</v>
      </c>
      <c r="F45" s="137">
        <v>360000</v>
      </c>
      <c r="G45" s="147">
        <v>5</v>
      </c>
      <c r="H45" s="147" t="s">
        <v>91</v>
      </c>
      <c r="I45" s="137">
        <f t="shared" si="0"/>
        <v>1800000</v>
      </c>
    </row>
    <row r="46" spans="2:9" ht="20.100000000000001" customHeight="1" x14ac:dyDescent="0.25">
      <c r="B46" s="175"/>
      <c r="C46" s="176"/>
      <c r="D46" s="176"/>
      <c r="E46" s="145" t="s">
        <v>88</v>
      </c>
      <c r="F46" s="137">
        <v>15000000</v>
      </c>
      <c r="G46" s="147">
        <v>1</v>
      </c>
      <c r="H46" s="147" t="s">
        <v>89</v>
      </c>
      <c r="I46" s="137">
        <f t="shared" si="0"/>
        <v>15000000</v>
      </c>
    </row>
    <row r="47" spans="2:9" ht="20.100000000000001" customHeight="1" x14ac:dyDescent="0.25">
      <c r="B47" s="175"/>
      <c r="C47" s="176"/>
      <c r="D47" s="176"/>
      <c r="E47" s="145" t="s">
        <v>83</v>
      </c>
      <c r="F47" s="137">
        <v>1272000</v>
      </c>
      <c r="G47" s="147">
        <v>1</v>
      </c>
      <c r="H47" s="147" t="s">
        <v>89</v>
      </c>
      <c r="I47" s="137">
        <f t="shared" si="0"/>
        <v>1272000</v>
      </c>
    </row>
    <row r="48" spans="2:9" ht="20.100000000000001" customHeight="1" x14ac:dyDescent="0.25">
      <c r="B48" s="175"/>
      <c r="C48" s="140" t="s">
        <v>198</v>
      </c>
      <c r="D48" s="140" t="s">
        <v>35</v>
      </c>
      <c r="E48" s="145" t="s">
        <v>36</v>
      </c>
      <c r="F48" s="137">
        <v>720000</v>
      </c>
      <c r="G48" s="138">
        <v>2</v>
      </c>
      <c r="H48" s="139" t="s">
        <v>8</v>
      </c>
      <c r="I48" s="137">
        <f t="shared" si="0"/>
        <v>1440000</v>
      </c>
    </row>
    <row r="49" spans="2:9" ht="20.100000000000001" customHeight="1" x14ac:dyDescent="0.25">
      <c r="B49" s="172" t="s">
        <v>189</v>
      </c>
      <c r="C49" s="154" t="s">
        <v>197</v>
      </c>
      <c r="D49" s="154" t="s">
        <v>10</v>
      </c>
      <c r="E49" s="155" t="s">
        <v>11</v>
      </c>
      <c r="F49" s="137">
        <v>1500000</v>
      </c>
      <c r="G49" s="139">
        <v>1</v>
      </c>
      <c r="H49" s="139" t="s">
        <v>12</v>
      </c>
      <c r="I49" s="137">
        <f t="shared" si="0"/>
        <v>1500000</v>
      </c>
    </row>
    <row r="50" spans="2:9" ht="20.100000000000001" customHeight="1" x14ac:dyDescent="0.25">
      <c r="B50" s="172"/>
      <c r="C50" s="177" t="s">
        <v>200</v>
      </c>
      <c r="D50" s="177" t="s">
        <v>13</v>
      </c>
      <c r="E50" s="156" t="s">
        <v>14</v>
      </c>
      <c r="F50" s="157">
        <v>360000</v>
      </c>
      <c r="G50" s="158">
        <v>7</v>
      </c>
      <c r="H50" s="144" t="s">
        <v>15</v>
      </c>
      <c r="I50" s="137">
        <f t="shared" si="0"/>
        <v>2520000</v>
      </c>
    </row>
    <row r="51" spans="2:9" ht="20.100000000000001" customHeight="1" x14ac:dyDescent="0.25">
      <c r="B51" s="172"/>
      <c r="C51" s="177"/>
      <c r="D51" s="177"/>
      <c r="E51" s="156" t="s">
        <v>111</v>
      </c>
      <c r="F51" s="157">
        <v>4964220</v>
      </c>
      <c r="G51" s="158">
        <v>2</v>
      </c>
      <c r="H51" s="144" t="s">
        <v>112</v>
      </c>
      <c r="I51" s="137">
        <f t="shared" si="0"/>
        <v>9928440</v>
      </c>
    </row>
    <row r="52" spans="2:9" ht="20.100000000000001" customHeight="1" x14ac:dyDescent="0.25">
      <c r="B52" s="172"/>
      <c r="C52" s="177"/>
      <c r="D52" s="177"/>
      <c r="E52" s="141" t="s">
        <v>114</v>
      </c>
      <c r="F52" s="157">
        <v>1696000</v>
      </c>
      <c r="G52" s="158">
        <v>4</v>
      </c>
      <c r="H52" s="144" t="s">
        <v>112</v>
      </c>
      <c r="I52" s="137">
        <f t="shared" si="0"/>
        <v>6784000</v>
      </c>
    </row>
    <row r="53" spans="2:9" ht="20.100000000000001" customHeight="1" x14ac:dyDescent="0.25">
      <c r="B53" s="172"/>
      <c r="C53" s="177"/>
      <c r="D53" s="177"/>
      <c r="E53" s="141" t="s">
        <v>116</v>
      </c>
      <c r="F53" s="157">
        <v>1007000</v>
      </c>
      <c r="G53" s="158">
        <v>3</v>
      </c>
      <c r="H53" s="144" t="s">
        <v>112</v>
      </c>
      <c r="I53" s="137">
        <f t="shared" si="0"/>
        <v>3021000</v>
      </c>
    </row>
    <row r="54" spans="2:9" ht="20.100000000000001" customHeight="1" x14ac:dyDescent="0.25">
      <c r="B54" s="172"/>
      <c r="C54" s="177"/>
      <c r="D54" s="177"/>
      <c r="E54" s="141" t="s">
        <v>118</v>
      </c>
      <c r="F54" s="157">
        <v>4500000</v>
      </c>
      <c r="G54" s="158">
        <v>4</v>
      </c>
      <c r="H54" s="144" t="s">
        <v>21</v>
      </c>
      <c r="I54" s="137">
        <f t="shared" si="0"/>
        <v>18000000</v>
      </c>
    </row>
    <row r="55" spans="2:9" ht="20.100000000000001" customHeight="1" x14ac:dyDescent="0.25">
      <c r="B55" s="172"/>
      <c r="C55" s="177"/>
      <c r="D55" s="177"/>
      <c r="E55" s="141" t="s">
        <v>120</v>
      </c>
      <c r="F55" s="157">
        <v>500000</v>
      </c>
      <c r="G55" s="158">
        <v>1</v>
      </c>
      <c r="H55" s="144" t="s">
        <v>21</v>
      </c>
      <c r="I55" s="137">
        <f t="shared" si="0"/>
        <v>500000</v>
      </c>
    </row>
    <row r="56" spans="2:9" ht="20.100000000000001" customHeight="1" x14ac:dyDescent="0.25">
      <c r="B56" s="172"/>
      <c r="C56" s="177"/>
      <c r="D56" s="177"/>
      <c r="E56" s="141" t="s">
        <v>122</v>
      </c>
      <c r="F56" s="157">
        <v>800000</v>
      </c>
      <c r="G56" s="158">
        <v>4</v>
      </c>
      <c r="H56" s="144" t="s">
        <v>21</v>
      </c>
      <c r="I56" s="137">
        <f t="shared" si="0"/>
        <v>3200000</v>
      </c>
    </row>
    <row r="57" spans="2:9" ht="20.100000000000001" customHeight="1" x14ac:dyDescent="0.25">
      <c r="B57" s="172"/>
      <c r="C57" s="177"/>
      <c r="D57" s="177"/>
      <c r="E57" s="141" t="s">
        <v>124</v>
      </c>
      <c r="F57" s="157">
        <v>1000000</v>
      </c>
      <c r="G57" s="158">
        <v>4</v>
      </c>
      <c r="H57" s="144" t="s">
        <v>21</v>
      </c>
      <c r="I57" s="137">
        <f t="shared" si="0"/>
        <v>4000000</v>
      </c>
    </row>
    <row r="58" spans="2:9" ht="20.100000000000001" customHeight="1" x14ac:dyDescent="0.25">
      <c r="B58" s="172"/>
      <c r="C58" s="177"/>
      <c r="D58" s="177"/>
      <c r="E58" s="141" t="s">
        <v>126</v>
      </c>
      <c r="F58" s="157">
        <v>212000</v>
      </c>
      <c r="G58" s="158">
        <v>6</v>
      </c>
      <c r="H58" s="144" t="s">
        <v>112</v>
      </c>
      <c r="I58" s="137">
        <f t="shared" si="0"/>
        <v>1272000</v>
      </c>
    </row>
    <row r="59" spans="2:9" ht="20.100000000000001" customHeight="1" x14ac:dyDescent="0.25">
      <c r="B59" s="172"/>
      <c r="C59" s="177"/>
      <c r="D59" s="177"/>
      <c r="E59" s="141" t="s">
        <v>128</v>
      </c>
      <c r="F59" s="157">
        <v>1450000</v>
      </c>
      <c r="G59" s="158">
        <v>1</v>
      </c>
      <c r="H59" s="144" t="s">
        <v>129</v>
      </c>
      <c r="I59" s="137">
        <f t="shared" si="0"/>
        <v>1450000</v>
      </c>
    </row>
    <row r="60" spans="2:9" ht="20.100000000000001" customHeight="1" x14ac:dyDescent="0.25">
      <c r="B60" s="172"/>
      <c r="C60" s="177"/>
      <c r="D60" s="177"/>
      <c r="E60" s="141" t="s">
        <v>131</v>
      </c>
      <c r="F60" s="157">
        <v>4028000</v>
      </c>
      <c r="G60" s="158">
        <v>1</v>
      </c>
      <c r="H60" s="144" t="s">
        <v>9</v>
      </c>
      <c r="I60" s="137">
        <f t="shared" si="0"/>
        <v>4028000</v>
      </c>
    </row>
    <row r="61" spans="2:9" ht="20.100000000000001" customHeight="1" x14ac:dyDescent="0.25">
      <c r="B61" s="172"/>
      <c r="C61" s="177"/>
      <c r="D61" s="177"/>
      <c r="E61" s="159" t="s">
        <v>133</v>
      </c>
      <c r="F61" s="157">
        <v>40000000</v>
      </c>
      <c r="G61" s="158">
        <v>1</v>
      </c>
      <c r="H61" s="144" t="s">
        <v>58</v>
      </c>
      <c r="I61" s="137">
        <f t="shared" si="0"/>
        <v>40000000</v>
      </c>
    </row>
    <row r="62" spans="2:9" ht="20.100000000000001" customHeight="1" x14ac:dyDescent="0.25">
      <c r="B62" s="172"/>
      <c r="C62" s="140" t="s">
        <v>198</v>
      </c>
      <c r="D62" s="140" t="s">
        <v>31</v>
      </c>
      <c r="E62" s="141" t="s">
        <v>32</v>
      </c>
      <c r="F62" s="157">
        <v>40112.519999999997</v>
      </c>
      <c r="G62" s="158">
        <v>1</v>
      </c>
      <c r="H62" s="144" t="s">
        <v>21</v>
      </c>
      <c r="I62" s="137">
        <f t="shared" si="0"/>
        <v>40112.519999999997</v>
      </c>
    </row>
    <row r="63" spans="2:9" ht="20.100000000000001" customHeight="1" x14ac:dyDescent="0.25">
      <c r="B63" s="172"/>
      <c r="C63" s="135" t="s">
        <v>198</v>
      </c>
      <c r="D63" s="135" t="s">
        <v>136</v>
      </c>
      <c r="E63" s="145" t="s">
        <v>36</v>
      </c>
      <c r="F63" s="160">
        <v>840000</v>
      </c>
      <c r="G63" s="158">
        <v>3</v>
      </c>
      <c r="H63" s="144" t="s">
        <v>37</v>
      </c>
      <c r="I63" s="137">
        <f t="shared" si="0"/>
        <v>2520000</v>
      </c>
    </row>
    <row r="64" spans="2:9" ht="20.100000000000001" customHeight="1" x14ac:dyDescent="0.25">
      <c r="B64" s="178" t="s">
        <v>190</v>
      </c>
      <c r="C64" s="179" t="s">
        <v>200</v>
      </c>
      <c r="D64" s="179" t="s">
        <v>13</v>
      </c>
      <c r="E64" s="162" t="s">
        <v>126</v>
      </c>
      <c r="F64" s="137">
        <v>224720</v>
      </c>
      <c r="G64" s="163">
        <v>5</v>
      </c>
      <c r="H64" s="164" t="s">
        <v>18</v>
      </c>
      <c r="I64" s="137">
        <f t="shared" si="0"/>
        <v>1123600</v>
      </c>
    </row>
    <row r="65" spans="2:9" ht="20.100000000000001" customHeight="1" x14ac:dyDescent="0.25">
      <c r="B65" s="178"/>
      <c r="C65" s="179"/>
      <c r="D65" s="179"/>
      <c r="E65" s="165" t="s">
        <v>139</v>
      </c>
      <c r="F65" s="157">
        <v>530000</v>
      </c>
      <c r="G65" s="163">
        <v>5</v>
      </c>
      <c r="H65" s="164" t="s">
        <v>15</v>
      </c>
      <c r="I65" s="137">
        <f t="shared" si="0"/>
        <v>2650000</v>
      </c>
    </row>
    <row r="66" spans="2:9" ht="20.100000000000001" customHeight="1" x14ac:dyDescent="0.25">
      <c r="B66" s="178"/>
      <c r="C66" s="179"/>
      <c r="D66" s="179"/>
      <c r="E66" s="141" t="s">
        <v>141</v>
      </c>
      <c r="F66" s="157">
        <v>800000</v>
      </c>
      <c r="G66" s="158">
        <v>1</v>
      </c>
      <c r="H66" s="144" t="s">
        <v>21</v>
      </c>
      <c r="I66" s="137">
        <f t="shared" si="0"/>
        <v>800000</v>
      </c>
    </row>
    <row r="67" spans="2:9" ht="20.100000000000001" customHeight="1" x14ac:dyDescent="0.25">
      <c r="B67" s="178"/>
      <c r="C67" s="179"/>
      <c r="D67" s="179"/>
      <c r="E67" s="141" t="s">
        <v>124</v>
      </c>
      <c r="F67" s="157">
        <v>1000000</v>
      </c>
      <c r="G67" s="158">
        <v>1</v>
      </c>
      <c r="H67" s="144" t="s">
        <v>21</v>
      </c>
      <c r="I67" s="137">
        <f t="shared" si="0"/>
        <v>1000000</v>
      </c>
    </row>
    <row r="68" spans="2:9" ht="20.100000000000001" customHeight="1" x14ac:dyDescent="0.25">
      <c r="B68" s="178"/>
      <c r="C68" s="179"/>
      <c r="D68" s="179"/>
      <c r="E68" s="165" t="s">
        <v>144</v>
      </c>
      <c r="F68" s="157">
        <v>1000000</v>
      </c>
      <c r="G68" s="163">
        <v>1</v>
      </c>
      <c r="H68" s="164" t="s">
        <v>21</v>
      </c>
      <c r="I68" s="137">
        <f t="shared" si="0"/>
        <v>1000000</v>
      </c>
    </row>
    <row r="69" spans="2:9" ht="20.100000000000001" customHeight="1" x14ac:dyDescent="0.25">
      <c r="B69" s="178"/>
      <c r="C69" s="161" t="s">
        <v>198</v>
      </c>
      <c r="D69" s="161" t="s">
        <v>31</v>
      </c>
      <c r="E69" s="166" t="s">
        <v>32</v>
      </c>
      <c r="F69" s="137">
        <v>41355.9</v>
      </c>
      <c r="G69" s="167">
        <v>1</v>
      </c>
      <c r="H69" s="168" t="s">
        <v>21</v>
      </c>
      <c r="I69" s="137">
        <f t="shared" si="0"/>
        <v>41355.9</v>
      </c>
    </row>
    <row r="70" spans="2:9" ht="20.100000000000001" customHeight="1" x14ac:dyDescent="0.25">
      <c r="B70" s="178"/>
      <c r="C70" s="161" t="s">
        <v>198</v>
      </c>
      <c r="D70" s="161" t="s">
        <v>35</v>
      </c>
      <c r="E70" s="145" t="s">
        <v>36</v>
      </c>
      <c r="F70" s="137">
        <v>840000</v>
      </c>
      <c r="G70" s="167">
        <v>5</v>
      </c>
      <c r="H70" s="168" t="s">
        <v>147</v>
      </c>
      <c r="I70" s="137">
        <f t="shared" si="0"/>
        <v>4200000</v>
      </c>
    </row>
    <row r="71" spans="2:9" ht="20.100000000000001" customHeight="1" x14ac:dyDescent="0.25">
      <c r="B71" s="172" t="s">
        <v>191</v>
      </c>
      <c r="C71" s="140" t="s">
        <v>197</v>
      </c>
      <c r="D71" s="140" t="s">
        <v>10</v>
      </c>
      <c r="E71" s="136" t="s">
        <v>11</v>
      </c>
      <c r="F71" s="157">
        <v>1500000</v>
      </c>
      <c r="G71" s="138">
        <v>2</v>
      </c>
      <c r="H71" s="139" t="s">
        <v>12</v>
      </c>
      <c r="I71" s="137">
        <f t="shared" ref="I71:I87" si="1">+F71*G71</f>
        <v>3000000</v>
      </c>
    </row>
    <row r="72" spans="2:9" ht="20.100000000000001" customHeight="1" x14ac:dyDescent="0.25">
      <c r="B72" s="172"/>
      <c r="C72" s="173" t="s">
        <v>200</v>
      </c>
      <c r="D72" s="173" t="s">
        <v>13</v>
      </c>
      <c r="E72" s="145" t="s">
        <v>150</v>
      </c>
      <c r="F72" s="146">
        <v>10000000</v>
      </c>
      <c r="G72" s="152">
        <v>2</v>
      </c>
      <c r="H72" s="147" t="s">
        <v>151</v>
      </c>
      <c r="I72" s="137">
        <f t="shared" si="1"/>
        <v>20000000</v>
      </c>
    </row>
    <row r="73" spans="2:9" ht="20.100000000000001" customHeight="1" x14ac:dyDescent="0.25">
      <c r="B73" s="172"/>
      <c r="C73" s="173"/>
      <c r="D73" s="173"/>
      <c r="E73" s="145" t="s">
        <v>153</v>
      </c>
      <c r="F73" s="146">
        <v>1100000</v>
      </c>
      <c r="G73" s="152">
        <v>1</v>
      </c>
      <c r="H73" s="147" t="s">
        <v>154</v>
      </c>
      <c r="I73" s="137">
        <f t="shared" si="1"/>
        <v>1100000</v>
      </c>
    </row>
    <row r="74" spans="2:9" ht="20.100000000000001" customHeight="1" x14ac:dyDescent="0.25">
      <c r="B74" s="172"/>
      <c r="C74" s="173"/>
      <c r="D74" s="173"/>
      <c r="E74" s="149" t="s">
        <v>156</v>
      </c>
      <c r="F74" s="146">
        <v>1000000</v>
      </c>
      <c r="G74" s="152">
        <v>2</v>
      </c>
      <c r="H74" s="147" t="s">
        <v>112</v>
      </c>
      <c r="I74" s="137">
        <f t="shared" si="1"/>
        <v>2000000</v>
      </c>
    </row>
    <row r="75" spans="2:9" ht="20.100000000000001" customHeight="1" x14ac:dyDescent="0.25">
      <c r="B75" s="172"/>
      <c r="C75" s="173"/>
      <c r="D75" s="173"/>
      <c r="E75" s="149" t="s">
        <v>158</v>
      </c>
      <c r="F75" s="146">
        <v>6600000</v>
      </c>
      <c r="G75" s="152">
        <v>1</v>
      </c>
      <c r="H75" s="147" t="s">
        <v>159</v>
      </c>
      <c r="I75" s="137">
        <f t="shared" si="1"/>
        <v>6600000</v>
      </c>
    </row>
    <row r="76" spans="2:9" ht="20.100000000000001" customHeight="1" x14ac:dyDescent="0.25">
      <c r="B76" s="172"/>
      <c r="C76" s="173"/>
      <c r="D76" s="173"/>
      <c r="E76" s="149" t="s">
        <v>161</v>
      </c>
      <c r="F76" s="146">
        <v>5000000</v>
      </c>
      <c r="G76" s="152">
        <v>1</v>
      </c>
      <c r="H76" s="147" t="s">
        <v>159</v>
      </c>
      <c r="I76" s="137">
        <f t="shared" si="1"/>
        <v>5000000</v>
      </c>
    </row>
    <row r="77" spans="2:9" ht="20.100000000000001" customHeight="1" x14ac:dyDescent="0.25">
      <c r="B77" s="172"/>
      <c r="C77" s="173"/>
      <c r="D77" s="173"/>
      <c r="E77" s="149" t="s">
        <v>163</v>
      </c>
      <c r="F77" s="146">
        <v>3500000</v>
      </c>
      <c r="G77" s="152">
        <v>4</v>
      </c>
      <c r="H77" s="147" t="s">
        <v>18</v>
      </c>
      <c r="I77" s="137">
        <f t="shared" si="1"/>
        <v>14000000</v>
      </c>
    </row>
    <row r="78" spans="2:9" ht="20.100000000000001" customHeight="1" x14ac:dyDescent="0.25">
      <c r="B78" s="172"/>
      <c r="C78" s="173"/>
      <c r="D78" s="173"/>
      <c r="E78" s="149" t="s">
        <v>165</v>
      </c>
      <c r="F78" s="146">
        <v>515160</v>
      </c>
      <c r="G78" s="152">
        <v>1</v>
      </c>
      <c r="H78" s="147" t="s">
        <v>112</v>
      </c>
      <c r="I78" s="137">
        <f t="shared" si="1"/>
        <v>515160</v>
      </c>
    </row>
    <row r="79" spans="2:9" ht="20.100000000000001" customHeight="1" x14ac:dyDescent="0.25">
      <c r="B79" s="172"/>
      <c r="C79" s="173"/>
      <c r="D79" s="173"/>
      <c r="E79" s="145" t="s">
        <v>126</v>
      </c>
      <c r="F79" s="146">
        <v>215000</v>
      </c>
      <c r="G79" s="152">
        <v>7</v>
      </c>
      <c r="H79" s="147" t="s">
        <v>18</v>
      </c>
      <c r="I79" s="137">
        <f t="shared" si="1"/>
        <v>1505000</v>
      </c>
    </row>
    <row r="80" spans="2:9" ht="20.100000000000001" customHeight="1" x14ac:dyDescent="0.25">
      <c r="B80" s="172"/>
      <c r="C80" s="173"/>
      <c r="D80" s="173"/>
      <c r="E80" s="145" t="s">
        <v>168</v>
      </c>
      <c r="F80" s="146">
        <v>8239230</v>
      </c>
      <c r="G80" s="152">
        <v>1</v>
      </c>
      <c r="H80" s="147" t="s">
        <v>112</v>
      </c>
      <c r="I80" s="137">
        <f t="shared" si="1"/>
        <v>8239230</v>
      </c>
    </row>
    <row r="81" spans="2:9" ht="20.100000000000001" customHeight="1" x14ac:dyDescent="0.25">
      <c r="B81" s="172"/>
      <c r="C81" s="173"/>
      <c r="D81" s="173"/>
      <c r="E81" s="145" t="s">
        <v>170</v>
      </c>
      <c r="F81" s="146">
        <v>576000</v>
      </c>
      <c r="G81" s="152">
        <v>7</v>
      </c>
      <c r="H81" s="147" t="s">
        <v>15</v>
      </c>
      <c r="I81" s="137">
        <f t="shared" si="1"/>
        <v>4032000</v>
      </c>
    </row>
    <row r="82" spans="2:9" ht="20.100000000000001" customHeight="1" x14ac:dyDescent="0.25">
      <c r="B82" s="172"/>
      <c r="C82" s="173"/>
      <c r="D82" s="173"/>
      <c r="E82" s="145" t="s">
        <v>172</v>
      </c>
      <c r="F82" s="146">
        <v>1000000</v>
      </c>
      <c r="G82" s="147">
        <v>2</v>
      </c>
      <c r="H82" s="147" t="s">
        <v>22</v>
      </c>
      <c r="I82" s="137">
        <f t="shared" si="1"/>
        <v>2000000</v>
      </c>
    </row>
    <row r="83" spans="2:9" ht="20.100000000000001" customHeight="1" x14ac:dyDescent="0.25">
      <c r="B83" s="172"/>
      <c r="C83" s="173"/>
      <c r="D83" s="173"/>
      <c r="E83" s="145" t="s">
        <v>174</v>
      </c>
      <c r="F83" s="146">
        <v>4500000</v>
      </c>
      <c r="G83" s="147">
        <v>1</v>
      </c>
      <c r="H83" s="147" t="s">
        <v>112</v>
      </c>
      <c r="I83" s="137">
        <f t="shared" si="1"/>
        <v>4500000</v>
      </c>
    </row>
    <row r="84" spans="2:9" ht="20.100000000000001" customHeight="1" x14ac:dyDescent="0.25">
      <c r="B84" s="172"/>
      <c r="C84" s="173"/>
      <c r="D84" s="173"/>
      <c r="E84" s="145" t="s">
        <v>19</v>
      </c>
      <c r="F84" s="146">
        <v>2700000</v>
      </c>
      <c r="G84" s="147">
        <v>1</v>
      </c>
      <c r="H84" s="147" t="s">
        <v>112</v>
      </c>
      <c r="I84" s="137">
        <f t="shared" si="1"/>
        <v>2700000</v>
      </c>
    </row>
    <row r="85" spans="2:9" ht="20.100000000000001" customHeight="1" x14ac:dyDescent="0.25">
      <c r="B85" s="172"/>
      <c r="C85" s="173"/>
      <c r="D85" s="173"/>
      <c r="E85" s="145" t="s">
        <v>177</v>
      </c>
      <c r="F85" s="146">
        <v>18150000</v>
      </c>
      <c r="G85" s="147">
        <v>1</v>
      </c>
      <c r="H85" s="147" t="s">
        <v>26</v>
      </c>
      <c r="I85" s="137">
        <f t="shared" si="1"/>
        <v>18150000</v>
      </c>
    </row>
    <row r="86" spans="2:9" ht="20.100000000000001" customHeight="1" x14ac:dyDescent="0.25">
      <c r="B86" s="172"/>
      <c r="C86" s="140" t="s">
        <v>198</v>
      </c>
      <c r="D86" s="140" t="s">
        <v>31</v>
      </c>
      <c r="E86" s="145" t="s">
        <v>179</v>
      </c>
      <c r="F86" s="146">
        <v>39810.42</v>
      </c>
      <c r="G86" s="148">
        <v>1</v>
      </c>
      <c r="H86" s="139" t="s">
        <v>21</v>
      </c>
      <c r="I86" s="137">
        <f t="shared" si="1"/>
        <v>39810.42</v>
      </c>
    </row>
    <row r="87" spans="2:9" ht="20.100000000000001" customHeight="1" x14ac:dyDescent="0.25">
      <c r="B87" s="172"/>
      <c r="C87" s="140" t="s">
        <v>198</v>
      </c>
      <c r="D87" s="140" t="s">
        <v>35</v>
      </c>
      <c r="E87" s="145" t="s">
        <v>36</v>
      </c>
      <c r="F87" s="146">
        <v>840000</v>
      </c>
      <c r="G87" s="148">
        <v>1</v>
      </c>
      <c r="H87" s="139" t="s">
        <v>181</v>
      </c>
      <c r="I87" s="137">
        <f t="shared" si="1"/>
        <v>840000</v>
      </c>
    </row>
  </sheetData>
  <autoFilter ref="B5:I87" xr:uid="{C286DE3B-E697-4194-8622-EE45C3EF55C1}"/>
  <mergeCells count="27">
    <mergeCell ref="C72:C85"/>
    <mergeCell ref="C18:C26"/>
    <mergeCell ref="C30:C35"/>
    <mergeCell ref="C45:C47"/>
    <mergeCell ref="C50:C61"/>
    <mergeCell ref="C64:C68"/>
    <mergeCell ref="B6:B16"/>
    <mergeCell ref="D7:D12"/>
    <mergeCell ref="D14:D15"/>
    <mergeCell ref="C7:C12"/>
    <mergeCell ref="C14:C15"/>
    <mergeCell ref="B71:B87"/>
    <mergeCell ref="D72:D85"/>
    <mergeCell ref="B2:I2"/>
    <mergeCell ref="B3:I3"/>
    <mergeCell ref="B49:B63"/>
    <mergeCell ref="B40:B43"/>
    <mergeCell ref="B44:B48"/>
    <mergeCell ref="D45:D47"/>
    <mergeCell ref="D50:D61"/>
    <mergeCell ref="B64:B70"/>
    <mergeCell ref="D64:D68"/>
    <mergeCell ref="B17:B28"/>
    <mergeCell ref="D18:D26"/>
    <mergeCell ref="B29:B36"/>
    <mergeCell ref="D30:D35"/>
    <mergeCell ref="B37:B39"/>
  </mergeCells>
  <pageMargins left="0.39370078740157483" right="0.39370078740157483" top="0.39370078740157483" bottom="0.39370078740157483" header="0.31496062992125984" footer="0.31496062992125984"/>
  <pageSetup scale="44" orientation="landscape" r:id="rId1"/>
  <rowBreaks count="1" manualBreakCount="1">
    <brk id="9" min="4"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E59CF-155F-4A85-88D0-6FBC20A785A3}">
  <sheetPr>
    <tabColor theme="4"/>
  </sheetPr>
  <dimension ref="A2:HU88"/>
  <sheetViews>
    <sheetView showGridLines="0" topLeftCell="A66" zoomScale="60" zoomScaleNormal="60" workbookViewId="0">
      <selection activeCell="B6" sqref="B6:B16"/>
    </sheetView>
  </sheetViews>
  <sheetFormatPr baseColWidth="10" defaultColWidth="9.140625" defaultRowHeight="15.75" x14ac:dyDescent="0.25"/>
  <cols>
    <col min="1" max="1" width="3.5703125" style="1" customWidth="1"/>
    <col min="2" max="2" width="41.42578125" style="50" customWidth="1"/>
    <col min="3" max="3" width="46.85546875" style="56" customWidth="1"/>
    <col min="4" max="4" width="45.7109375" style="50" customWidth="1"/>
    <col min="5" max="5" width="25.7109375" style="4" customWidth="1"/>
    <col min="6" max="6" width="17.42578125" style="2" customWidth="1"/>
    <col min="7" max="7" width="13.140625" style="51" customWidth="1"/>
    <col min="8" max="8" width="21" style="4" customWidth="1"/>
    <col min="9" max="9" width="103.140625" style="2" customWidth="1"/>
    <col min="10" max="11" width="53.140625" style="2" customWidth="1"/>
    <col min="12" max="19" width="20.5703125" style="2" customWidth="1"/>
    <col min="20" max="229" width="9.140625" style="2" customWidth="1"/>
    <col min="230" max="16384" width="9.140625" style="2"/>
  </cols>
  <sheetData>
    <row r="2" spans="1:229" x14ac:dyDescent="0.25">
      <c r="B2" s="1"/>
      <c r="C2" s="53"/>
      <c r="D2" s="174" t="s">
        <v>0</v>
      </c>
      <c r="E2" s="174"/>
      <c r="F2" s="174"/>
      <c r="G2" s="174"/>
      <c r="H2" s="174"/>
      <c r="I2" s="174"/>
    </row>
    <row r="3" spans="1:229" x14ac:dyDescent="0.25">
      <c r="B3" s="1"/>
      <c r="C3" s="53"/>
      <c r="D3" s="174" t="s">
        <v>1</v>
      </c>
      <c r="E3" s="174"/>
      <c r="F3" s="174"/>
      <c r="G3" s="174"/>
      <c r="H3" s="174"/>
      <c r="I3" s="174"/>
    </row>
    <row r="4" spans="1:229" ht="16.5" thickBot="1" x14ac:dyDescent="0.3">
      <c r="B4" s="3"/>
      <c r="C4" s="54"/>
      <c r="D4" s="3"/>
      <c r="F4" s="5"/>
      <c r="G4" s="6"/>
      <c r="I4" s="5"/>
    </row>
    <row r="5" spans="1:229" s="12" customFormat="1" ht="52.5" customHeight="1" x14ac:dyDescent="0.25">
      <c r="A5" s="7"/>
      <c r="B5" s="8" t="s">
        <v>38</v>
      </c>
      <c r="C5" s="8" t="s">
        <v>41</v>
      </c>
      <c r="D5" s="8" t="s">
        <v>2</v>
      </c>
      <c r="E5" s="9" t="s">
        <v>3</v>
      </c>
      <c r="F5" s="10" t="s">
        <v>4</v>
      </c>
      <c r="G5" s="10" t="s">
        <v>5</v>
      </c>
      <c r="H5" s="9" t="s">
        <v>51</v>
      </c>
      <c r="I5" s="11" t="s">
        <v>7</v>
      </c>
    </row>
    <row r="6" spans="1:229" s="23" customFormat="1" ht="61.5" customHeight="1" x14ac:dyDescent="0.25">
      <c r="A6" s="21"/>
      <c r="B6" s="205" t="s">
        <v>183</v>
      </c>
      <c r="C6" s="22" t="s">
        <v>10</v>
      </c>
      <c r="D6" s="24" t="s">
        <v>11</v>
      </c>
      <c r="E6" s="25">
        <v>1500000</v>
      </c>
      <c r="F6" s="26">
        <v>2</v>
      </c>
      <c r="G6" s="27" t="s">
        <v>12</v>
      </c>
      <c r="H6" s="28">
        <f>+E6*F6</f>
        <v>3000000</v>
      </c>
      <c r="I6" s="29" t="s">
        <v>39</v>
      </c>
      <c r="J6" s="2"/>
      <c r="K6" s="13"/>
      <c r="L6" s="13"/>
    </row>
    <row r="7" spans="1:229" ht="151.5" customHeight="1" x14ac:dyDescent="0.25">
      <c r="B7" s="205"/>
      <c r="C7" s="195" t="s">
        <v>13</v>
      </c>
      <c r="D7" s="30" t="s">
        <v>14</v>
      </c>
      <c r="E7" s="14">
        <f>+(315000*'[2]SUPUESTOS GASTOS'!$D$9)+315000</f>
        <v>333900</v>
      </c>
      <c r="F7" s="31">
        <v>8</v>
      </c>
      <c r="G7" s="32" t="s">
        <v>15</v>
      </c>
      <c r="H7" s="14">
        <f t="shared" ref="H7:H12" si="0">+F7*E7</f>
        <v>2671200</v>
      </c>
      <c r="I7" s="33" t="s">
        <v>40</v>
      </c>
      <c r="K7" s="13"/>
    </row>
    <row r="8" spans="1:229" ht="107.1" customHeight="1" x14ac:dyDescent="0.25">
      <c r="B8" s="205"/>
      <c r="C8" s="196"/>
      <c r="D8" s="36" t="s">
        <v>19</v>
      </c>
      <c r="E8" s="37">
        <f>(119250*12)</f>
        <v>1431000</v>
      </c>
      <c r="F8" s="38">
        <v>2</v>
      </c>
      <c r="G8" s="38" t="s">
        <v>50</v>
      </c>
      <c r="H8" s="39">
        <f t="shared" ref="H8:H9" si="1">+E8*F8</f>
        <v>2862000</v>
      </c>
      <c r="I8" s="17" t="s">
        <v>20</v>
      </c>
      <c r="K8" s="13"/>
    </row>
    <row r="9" spans="1:229" s="42" customFormat="1" ht="78.75" x14ac:dyDescent="0.25">
      <c r="A9" s="40"/>
      <c r="B9" s="205"/>
      <c r="C9" s="196"/>
      <c r="D9" s="36" t="s">
        <v>22</v>
      </c>
      <c r="E9" s="14">
        <f>(800000*6%)+800000</f>
        <v>848000</v>
      </c>
      <c r="F9" s="41">
        <v>1</v>
      </c>
      <c r="G9" s="16" t="s">
        <v>21</v>
      </c>
      <c r="H9" s="39">
        <f t="shared" si="1"/>
        <v>848000</v>
      </c>
      <c r="I9" s="17" t="s">
        <v>42</v>
      </c>
      <c r="J9" s="2"/>
      <c r="K9" s="13"/>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row>
    <row r="10" spans="1:229" ht="63" x14ac:dyDescent="0.25">
      <c r="A10" s="43"/>
      <c r="B10" s="205"/>
      <c r="C10" s="196"/>
      <c r="D10" s="44" t="s">
        <v>23</v>
      </c>
      <c r="E10" s="14">
        <f>+(450000*'[2]SUPUESTOS GASTOS'!$D$9)+450000</f>
        <v>477000</v>
      </c>
      <c r="F10" s="45">
        <v>12</v>
      </c>
      <c r="G10" s="27" t="s">
        <v>24</v>
      </c>
      <c r="H10" s="14">
        <f t="shared" si="0"/>
        <v>5724000</v>
      </c>
      <c r="I10" s="29" t="s">
        <v>43</v>
      </c>
      <c r="K10" s="13"/>
    </row>
    <row r="11" spans="1:229" ht="171.75" customHeight="1" x14ac:dyDescent="0.25">
      <c r="B11" s="205"/>
      <c r="C11" s="196"/>
      <c r="D11" s="44" t="s">
        <v>25</v>
      </c>
      <c r="E11" s="14">
        <v>1800000</v>
      </c>
      <c r="F11" s="45">
        <v>12</v>
      </c>
      <c r="G11" s="27" t="s">
        <v>8</v>
      </c>
      <c r="H11" s="14">
        <f>+F11*E11</f>
        <v>21600000</v>
      </c>
      <c r="I11" s="29" t="s">
        <v>44</v>
      </c>
      <c r="K11" s="13"/>
    </row>
    <row r="12" spans="1:229" ht="63" x14ac:dyDescent="0.25">
      <c r="B12" s="205"/>
      <c r="C12" s="197"/>
      <c r="D12" s="20" t="s">
        <v>27</v>
      </c>
      <c r="E12" s="14">
        <f>+(210400*'[2]SUPUESTOS GASTOS'!$D$9)+210400</f>
        <v>223024</v>
      </c>
      <c r="F12" s="15">
        <v>7</v>
      </c>
      <c r="G12" s="16" t="s">
        <v>18</v>
      </c>
      <c r="H12" s="14">
        <f t="shared" si="0"/>
        <v>1561168</v>
      </c>
      <c r="I12" s="17" t="s">
        <v>45</v>
      </c>
      <c r="K12" s="13"/>
    </row>
    <row r="13" spans="1:229" ht="78.75" x14ac:dyDescent="0.25">
      <c r="B13" s="205"/>
      <c r="C13" s="18" t="s">
        <v>28</v>
      </c>
      <c r="D13" s="20" t="s">
        <v>29</v>
      </c>
      <c r="E13" s="14">
        <v>1200000</v>
      </c>
      <c r="F13" s="15">
        <v>1</v>
      </c>
      <c r="G13" s="16" t="s">
        <v>30</v>
      </c>
      <c r="H13" s="14">
        <f>+E13</f>
        <v>1200000</v>
      </c>
      <c r="I13" s="17" t="s">
        <v>46</v>
      </c>
      <c r="K13" s="13"/>
    </row>
    <row r="14" spans="1:229" ht="63" x14ac:dyDescent="0.25">
      <c r="A14" s="40"/>
      <c r="B14" s="205"/>
      <c r="C14" s="195" t="s">
        <v>31</v>
      </c>
      <c r="D14" s="36" t="s">
        <v>32</v>
      </c>
      <c r="E14" s="14">
        <f>+(38924*'[2]SUPUESTOS GASTOS'!$D$9)+38924</f>
        <v>41259.440000000002</v>
      </c>
      <c r="F14" s="41">
        <v>1</v>
      </c>
      <c r="G14" s="16" t="s">
        <v>21</v>
      </c>
      <c r="H14" s="14">
        <f t="shared" ref="H14:H15" si="2">ROUND(+F14*E14,0)</f>
        <v>41259</v>
      </c>
      <c r="I14" s="17" t="s">
        <v>47</v>
      </c>
      <c r="K14" s="13"/>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row>
    <row r="15" spans="1:229" ht="63" x14ac:dyDescent="0.25">
      <c r="A15" s="40"/>
      <c r="B15" s="205"/>
      <c r="C15" s="197"/>
      <c r="D15" s="20" t="s">
        <v>33</v>
      </c>
      <c r="E15" s="14">
        <f>+(1905570*'[2]SUPUESTOS GASTOS'!$D$9)+1905570</f>
        <v>2019904.2</v>
      </c>
      <c r="F15" s="15">
        <v>6</v>
      </c>
      <c r="G15" s="16" t="s">
        <v>18</v>
      </c>
      <c r="H15" s="14">
        <f t="shared" si="2"/>
        <v>12119425</v>
      </c>
      <c r="I15" s="29" t="s">
        <v>48</v>
      </c>
      <c r="K15" s="13"/>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row>
    <row r="16" spans="1:229" ht="132.75" customHeight="1" x14ac:dyDescent="0.25">
      <c r="B16" s="206"/>
      <c r="C16" s="18" t="s">
        <v>35</v>
      </c>
      <c r="D16" s="48" t="s">
        <v>36</v>
      </c>
      <c r="E16" s="14">
        <f>70000*12</f>
        <v>840000</v>
      </c>
      <c r="F16" s="15">
        <v>2</v>
      </c>
      <c r="G16" s="16" t="s">
        <v>37</v>
      </c>
      <c r="H16" s="14">
        <f>+F16*E16</f>
        <v>1680000</v>
      </c>
      <c r="I16" s="17" t="s">
        <v>49</v>
      </c>
      <c r="K16" s="13"/>
    </row>
    <row r="17" spans="1:229" ht="157.5" x14ac:dyDescent="0.25">
      <c r="B17" s="180" t="s">
        <v>184</v>
      </c>
      <c r="C17" s="22" t="s">
        <v>10</v>
      </c>
      <c r="D17" s="24" t="s">
        <v>11</v>
      </c>
      <c r="E17" s="28">
        <v>1500000</v>
      </c>
      <c r="F17" s="58">
        <v>7</v>
      </c>
      <c r="G17" s="16" t="s">
        <v>12</v>
      </c>
      <c r="H17" s="28">
        <f>+E17*F17</f>
        <v>10500000</v>
      </c>
      <c r="I17" s="17" t="s">
        <v>62</v>
      </c>
    </row>
    <row r="18" spans="1:229" ht="157.5" x14ac:dyDescent="0.25">
      <c r="B18" s="181"/>
      <c r="C18" s="183" t="s">
        <v>13</v>
      </c>
      <c r="D18" s="36" t="s">
        <v>53</v>
      </c>
      <c r="E18" s="28">
        <v>8333334</v>
      </c>
      <c r="F18" s="58">
        <v>12</v>
      </c>
      <c r="G18" s="16" t="s">
        <v>8</v>
      </c>
      <c r="H18" s="28">
        <f t="shared" ref="H18:H28" si="3">+E18*F18</f>
        <v>100000008</v>
      </c>
      <c r="I18" s="17" t="s">
        <v>63</v>
      </c>
    </row>
    <row r="19" spans="1:229" ht="315" x14ac:dyDescent="0.25">
      <c r="B19" s="181"/>
      <c r="C19" s="184"/>
      <c r="D19" s="20" t="s">
        <v>54</v>
      </c>
      <c r="E19" s="37">
        <v>5000000</v>
      </c>
      <c r="F19" s="59">
        <v>1</v>
      </c>
      <c r="G19" s="38" t="s">
        <v>18</v>
      </c>
      <c r="H19" s="39">
        <f>+E19*F19</f>
        <v>5000000</v>
      </c>
      <c r="I19" s="17" t="s">
        <v>64</v>
      </c>
    </row>
    <row r="20" spans="1:229" ht="157.5" x14ac:dyDescent="0.25">
      <c r="B20" s="181"/>
      <c r="C20" s="184"/>
      <c r="D20" s="36" t="s">
        <v>55</v>
      </c>
      <c r="E20" s="28">
        <f>ROUNDUP((312622*'[3]SUPUESTOS GASTOS'!$D$9)+312622,0)</f>
        <v>331380</v>
      </c>
      <c r="F20" s="58">
        <v>23</v>
      </c>
      <c r="G20" s="16" t="s">
        <v>15</v>
      </c>
      <c r="H20" s="28">
        <f t="shared" si="3"/>
        <v>7621740</v>
      </c>
      <c r="I20" s="17" t="s">
        <v>65</v>
      </c>
    </row>
    <row r="21" spans="1:229" ht="141.75" x14ac:dyDescent="0.25">
      <c r="B21" s="181"/>
      <c r="C21" s="184"/>
      <c r="D21" s="24" t="s">
        <v>17</v>
      </c>
      <c r="E21" s="28">
        <v>950000</v>
      </c>
      <c r="F21" s="16">
        <v>10</v>
      </c>
      <c r="G21" s="16" t="s">
        <v>18</v>
      </c>
      <c r="H21" s="28">
        <f t="shared" si="3"/>
        <v>9500000</v>
      </c>
      <c r="I21" s="17" t="s">
        <v>66</v>
      </c>
    </row>
    <row r="22" spans="1:229" ht="299.25" x14ac:dyDescent="0.25">
      <c r="B22" s="181"/>
      <c r="C22" s="184"/>
      <c r="D22" s="24" t="s">
        <v>56</v>
      </c>
      <c r="E22" s="28">
        <v>4500000</v>
      </c>
      <c r="F22" s="26">
        <v>10</v>
      </c>
      <c r="G22" s="45" t="s">
        <v>16</v>
      </c>
      <c r="H22" s="28">
        <f t="shared" si="3"/>
        <v>45000000</v>
      </c>
      <c r="I22" s="29" t="s">
        <v>67</v>
      </c>
    </row>
    <row r="23" spans="1:229" ht="189" x14ac:dyDescent="0.25">
      <c r="B23" s="181"/>
      <c r="C23" s="184"/>
      <c r="D23" s="24" t="s">
        <v>57</v>
      </c>
      <c r="E23" s="28">
        <v>200000</v>
      </c>
      <c r="F23" s="26">
        <v>10</v>
      </c>
      <c r="G23" s="45" t="s">
        <v>58</v>
      </c>
      <c r="H23" s="28">
        <f t="shared" si="3"/>
        <v>2000000</v>
      </c>
      <c r="I23" s="17" t="s">
        <v>68</v>
      </c>
    </row>
    <row r="24" spans="1:229" ht="189" x14ac:dyDescent="0.25">
      <c r="B24" s="181"/>
      <c r="C24" s="184"/>
      <c r="D24" s="24" t="s">
        <v>22</v>
      </c>
      <c r="E24" s="28">
        <f>ROUNDUP((1000000*'[3]SUPUESTOS GASTOS'!$D$9)+1000000,0)</f>
        <v>1060000</v>
      </c>
      <c r="F24" s="58">
        <v>17</v>
      </c>
      <c r="G24" s="16" t="s">
        <v>22</v>
      </c>
      <c r="H24" s="28">
        <f t="shared" si="3"/>
        <v>18020000</v>
      </c>
      <c r="I24" s="17" t="s">
        <v>69</v>
      </c>
    </row>
    <row r="25" spans="1:229" ht="157.5" x14ac:dyDescent="0.25">
      <c r="B25" s="181"/>
      <c r="C25" s="184"/>
      <c r="D25" s="24" t="s">
        <v>27</v>
      </c>
      <c r="E25" s="28">
        <f>ROUNDUP((210400*'[3]SUPUESTOS GASTOS'!$D$9)+210400,0)</f>
        <v>223024</v>
      </c>
      <c r="F25" s="58">
        <v>24</v>
      </c>
      <c r="G25" s="16" t="s">
        <v>18</v>
      </c>
      <c r="H25" s="28">
        <f t="shared" si="3"/>
        <v>5352576</v>
      </c>
      <c r="I25" s="17" t="s">
        <v>70</v>
      </c>
    </row>
    <row r="26" spans="1:229" ht="126" x14ac:dyDescent="0.25">
      <c r="B26" s="181"/>
      <c r="C26" s="185"/>
      <c r="D26" s="24" t="s">
        <v>59</v>
      </c>
      <c r="E26" s="28">
        <v>1000000</v>
      </c>
      <c r="F26" s="26">
        <v>6</v>
      </c>
      <c r="G26" s="27" t="s">
        <v>60</v>
      </c>
      <c r="H26" s="28">
        <f t="shared" si="3"/>
        <v>6000000</v>
      </c>
      <c r="I26" s="29" t="s">
        <v>71</v>
      </c>
    </row>
    <row r="27" spans="1:229" s="51" customFormat="1" ht="220.5" x14ac:dyDescent="0.25">
      <c r="A27" s="1"/>
      <c r="B27" s="181"/>
      <c r="C27" s="195" t="s">
        <v>31</v>
      </c>
      <c r="D27" s="36" t="s">
        <v>34</v>
      </c>
      <c r="E27" s="28">
        <f>ROUNDUP((375479*'[3]SUPUESTOS GASTOS'!$D$9)+375479,0)</f>
        <v>398008</v>
      </c>
      <c r="F27" s="58">
        <v>20</v>
      </c>
      <c r="G27" s="16" t="s">
        <v>16</v>
      </c>
      <c r="H27" s="28">
        <f t="shared" si="3"/>
        <v>7960160</v>
      </c>
      <c r="I27" s="17" t="s">
        <v>72</v>
      </c>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row>
    <row r="28" spans="1:229" s="51" customFormat="1" ht="110.25" x14ac:dyDescent="0.25">
      <c r="A28" s="1"/>
      <c r="B28" s="181"/>
      <c r="C28" s="197"/>
      <c r="D28" s="36" t="s">
        <v>32</v>
      </c>
      <c r="E28" s="28">
        <f>ROUNDUP((37557*'[3]SUPUESTOS GASTOS'!$D$9)+37557,0)</f>
        <v>39811</v>
      </c>
      <c r="F28" s="58">
        <v>1</v>
      </c>
      <c r="G28" s="16" t="s">
        <v>21</v>
      </c>
      <c r="H28" s="28">
        <f t="shared" si="3"/>
        <v>39811</v>
      </c>
      <c r="I28" s="17" t="s">
        <v>73</v>
      </c>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row>
    <row r="29" spans="1:229" s="51" customFormat="1" ht="157.5" x14ac:dyDescent="0.25">
      <c r="A29" s="1"/>
      <c r="B29" s="182"/>
      <c r="C29" s="18" t="s">
        <v>35</v>
      </c>
      <c r="D29" s="36" t="s">
        <v>36</v>
      </c>
      <c r="E29" s="28">
        <f>70000*12</f>
        <v>840000</v>
      </c>
      <c r="F29" s="58">
        <v>23</v>
      </c>
      <c r="G29" s="16" t="s">
        <v>37</v>
      </c>
      <c r="H29" s="28">
        <f>+E29*F29</f>
        <v>19320000</v>
      </c>
      <c r="I29" s="17" t="s">
        <v>74</v>
      </c>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row>
    <row r="30" spans="1:229" s="51" customFormat="1" ht="16.5" thickBot="1" x14ac:dyDescent="0.3">
      <c r="A30" s="1"/>
      <c r="B30" s="50"/>
      <c r="C30" s="56"/>
      <c r="D30" s="50"/>
      <c r="E30" s="4"/>
      <c r="F30" s="52"/>
      <c r="H30" s="4"/>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row>
    <row r="31" spans="1:229" s="51" customFormat="1" ht="141.75" x14ac:dyDescent="0.25">
      <c r="A31" s="1"/>
      <c r="B31" s="198" t="s">
        <v>185</v>
      </c>
      <c r="C31" s="22" t="s">
        <v>10</v>
      </c>
      <c r="D31" s="24" t="s">
        <v>11</v>
      </c>
      <c r="E31" s="28">
        <v>1500000</v>
      </c>
      <c r="F31" s="58">
        <v>20</v>
      </c>
      <c r="G31" s="16" t="s">
        <v>77</v>
      </c>
      <c r="H31" s="28">
        <v>30000000</v>
      </c>
      <c r="I31" s="17" t="s">
        <v>78</v>
      </c>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row>
    <row r="32" spans="1:229" ht="63" x14ac:dyDescent="0.25">
      <c r="B32" s="181"/>
      <c r="C32" s="183" t="s">
        <v>13</v>
      </c>
      <c r="D32" s="95" t="s">
        <v>79</v>
      </c>
      <c r="E32" s="28">
        <v>224720</v>
      </c>
      <c r="F32" s="58">
        <v>6</v>
      </c>
      <c r="G32" s="16" t="s">
        <v>18</v>
      </c>
      <c r="H32" s="28">
        <v>1348320</v>
      </c>
      <c r="I32" s="29" t="s">
        <v>80</v>
      </c>
    </row>
    <row r="33" spans="2:9" ht="63" x14ac:dyDescent="0.25">
      <c r="B33" s="181"/>
      <c r="C33" s="184"/>
      <c r="D33" s="36" t="s">
        <v>81</v>
      </c>
      <c r="E33" s="28">
        <v>28993120</v>
      </c>
      <c r="F33" s="58">
        <v>1</v>
      </c>
      <c r="G33" s="16" t="s">
        <v>26</v>
      </c>
      <c r="H33" s="28">
        <v>28993120</v>
      </c>
      <c r="I33" s="47" t="s">
        <v>82</v>
      </c>
    </row>
    <row r="34" spans="2:9" ht="63" x14ac:dyDescent="0.25">
      <c r="B34" s="181"/>
      <c r="C34" s="184"/>
      <c r="D34" s="34" t="s">
        <v>83</v>
      </c>
      <c r="E34" s="25">
        <v>1272000</v>
      </c>
      <c r="F34" s="35">
        <v>10</v>
      </c>
      <c r="G34" s="35" t="s">
        <v>16</v>
      </c>
      <c r="H34" s="28">
        <v>12720000</v>
      </c>
      <c r="I34" s="29" t="s">
        <v>84</v>
      </c>
    </row>
    <row r="35" spans="2:9" ht="110.25" x14ac:dyDescent="0.25">
      <c r="B35" s="181"/>
      <c r="C35" s="184"/>
      <c r="D35" s="36" t="s">
        <v>85</v>
      </c>
      <c r="E35" s="28">
        <v>360000</v>
      </c>
      <c r="F35" s="38">
        <v>35</v>
      </c>
      <c r="G35" s="38" t="s">
        <v>15</v>
      </c>
      <c r="H35" s="28">
        <v>12600000</v>
      </c>
      <c r="I35" s="96" t="s">
        <v>86</v>
      </c>
    </row>
    <row r="36" spans="2:9" ht="63" x14ac:dyDescent="0.25">
      <c r="B36" s="181"/>
      <c r="C36" s="184"/>
      <c r="D36" s="36" t="s">
        <v>17</v>
      </c>
      <c r="E36" s="28">
        <v>1600000</v>
      </c>
      <c r="F36" s="16">
        <v>1</v>
      </c>
      <c r="G36" s="16" t="s">
        <v>18</v>
      </c>
      <c r="H36" s="28">
        <v>1600000</v>
      </c>
      <c r="I36" s="29" t="s">
        <v>87</v>
      </c>
    </row>
    <row r="37" spans="2:9" ht="157.5" x14ac:dyDescent="0.25">
      <c r="B37" s="181"/>
      <c r="C37" s="185"/>
      <c r="D37" s="36" t="s">
        <v>88</v>
      </c>
      <c r="E37" s="28">
        <v>3500000</v>
      </c>
      <c r="F37" s="38">
        <v>1</v>
      </c>
      <c r="G37" s="38" t="s">
        <v>89</v>
      </c>
      <c r="H37" s="28">
        <v>3500000</v>
      </c>
      <c r="I37" s="29" t="s">
        <v>90</v>
      </c>
    </row>
    <row r="38" spans="2:9" ht="157.5" x14ac:dyDescent="0.25">
      <c r="B38" s="182"/>
      <c r="C38" s="18" t="s">
        <v>35</v>
      </c>
      <c r="D38" s="36" t="s">
        <v>36</v>
      </c>
      <c r="E38" s="28">
        <v>840000</v>
      </c>
      <c r="F38" s="58">
        <v>35</v>
      </c>
      <c r="G38" s="16" t="s">
        <v>91</v>
      </c>
      <c r="H38" s="28">
        <v>29400000</v>
      </c>
      <c r="I38" s="47" t="s">
        <v>92</v>
      </c>
    </row>
    <row r="39" spans="2:9" ht="110.25" x14ac:dyDescent="0.25">
      <c r="B39" s="180" t="s">
        <v>186</v>
      </c>
      <c r="C39" s="22" t="s">
        <v>10</v>
      </c>
      <c r="D39" s="24" t="s">
        <v>11</v>
      </c>
      <c r="E39" s="25">
        <v>1500000</v>
      </c>
      <c r="F39" s="97">
        <v>1</v>
      </c>
      <c r="G39" s="27" t="s">
        <v>93</v>
      </c>
      <c r="H39" s="101">
        <v>1500000</v>
      </c>
      <c r="I39" s="96" t="s">
        <v>94</v>
      </c>
    </row>
    <row r="40" spans="2:9" ht="157.5" x14ac:dyDescent="0.25">
      <c r="B40" s="181"/>
      <c r="C40" s="22" t="s">
        <v>13</v>
      </c>
      <c r="D40" s="34" t="s">
        <v>85</v>
      </c>
      <c r="E40" s="25">
        <v>360000</v>
      </c>
      <c r="F40" s="35">
        <v>4</v>
      </c>
      <c r="G40" s="35" t="s">
        <v>15</v>
      </c>
      <c r="H40" s="100">
        <v>1440000</v>
      </c>
      <c r="I40" s="47" t="s">
        <v>95</v>
      </c>
    </row>
    <row r="41" spans="2:9" ht="110.25" x14ac:dyDescent="0.25">
      <c r="B41" s="182"/>
      <c r="C41" s="18" t="s">
        <v>35</v>
      </c>
      <c r="D41" s="36" t="s">
        <v>36</v>
      </c>
      <c r="E41" s="25">
        <v>840000</v>
      </c>
      <c r="F41" s="26">
        <v>4</v>
      </c>
      <c r="G41" s="27" t="s">
        <v>15</v>
      </c>
      <c r="H41" s="100">
        <v>3360000</v>
      </c>
      <c r="I41" s="17" t="s">
        <v>96</v>
      </c>
    </row>
    <row r="42" spans="2:9" ht="126" x14ac:dyDescent="0.25">
      <c r="B42" s="199" t="s">
        <v>187</v>
      </c>
      <c r="C42" s="102" t="s">
        <v>10</v>
      </c>
      <c r="D42" s="19" t="s">
        <v>11</v>
      </c>
      <c r="E42" s="28">
        <v>1500000</v>
      </c>
      <c r="F42" s="16">
        <v>3</v>
      </c>
      <c r="G42" s="27" t="s">
        <v>97</v>
      </c>
      <c r="H42" s="28">
        <v>4500000</v>
      </c>
      <c r="I42" s="17" t="s">
        <v>98</v>
      </c>
    </row>
    <row r="43" spans="2:9" ht="110.25" x14ac:dyDescent="0.25">
      <c r="B43" s="200"/>
      <c r="C43" s="102" t="s">
        <v>13</v>
      </c>
      <c r="D43" s="34" t="s">
        <v>85</v>
      </c>
      <c r="E43" s="25">
        <v>360000</v>
      </c>
      <c r="F43" s="35">
        <v>2</v>
      </c>
      <c r="G43" s="35" t="s">
        <v>91</v>
      </c>
      <c r="H43" s="28">
        <v>720000</v>
      </c>
      <c r="I43" s="96" t="s">
        <v>99</v>
      </c>
    </row>
    <row r="44" spans="2:9" ht="126" x14ac:dyDescent="0.25">
      <c r="B44" s="200"/>
      <c r="C44" s="102" t="s">
        <v>13</v>
      </c>
      <c r="D44" s="34" t="s">
        <v>88</v>
      </c>
      <c r="E44" s="25">
        <v>3500000</v>
      </c>
      <c r="F44" s="35">
        <v>1</v>
      </c>
      <c r="G44" s="35" t="s">
        <v>89</v>
      </c>
      <c r="H44" s="28">
        <v>3500000</v>
      </c>
      <c r="I44" s="96" t="s">
        <v>100</v>
      </c>
    </row>
    <row r="45" spans="2:9" ht="126" x14ac:dyDescent="0.25">
      <c r="B45" s="201"/>
      <c r="C45" s="18" t="s">
        <v>35</v>
      </c>
      <c r="D45" s="36" t="s">
        <v>101</v>
      </c>
      <c r="E45" s="25">
        <v>840000</v>
      </c>
      <c r="F45" s="26">
        <v>2</v>
      </c>
      <c r="G45" s="27" t="s">
        <v>37</v>
      </c>
      <c r="H45" s="28">
        <v>1680000</v>
      </c>
      <c r="I45" s="17" t="s">
        <v>102</v>
      </c>
    </row>
    <row r="46" spans="2:9" ht="94.5" x14ac:dyDescent="0.25">
      <c r="B46" s="199" t="s">
        <v>188</v>
      </c>
      <c r="C46" s="102" t="s">
        <v>10</v>
      </c>
      <c r="D46" s="19" t="s">
        <v>11</v>
      </c>
      <c r="E46" s="28">
        <v>1500000</v>
      </c>
      <c r="F46" s="16">
        <v>2</v>
      </c>
      <c r="G46" s="16" t="s">
        <v>103</v>
      </c>
      <c r="H46" s="28">
        <v>3000000</v>
      </c>
      <c r="I46" s="17" t="s">
        <v>104</v>
      </c>
    </row>
    <row r="47" spans="2:9" ht="63" x14ac:dyDescent="0.25">
      <c r="B47" s="200"/>
      <c r="C47" s="202" t="s">
        <v>13</v>
      </c>
      <c r="D47" s="34" t="s">
        <v>85</v>
      </c>
      <c r="E47" s="25">
        <v>360000</v>
      </c>
      <c r="F47" s="35">
        <v>5</v>
      </c>
      <c r="G47" s="35" t="s">
        <v>91</v>
      </c>
      <c r="H47" s="28">
        <v>1800000</v>
      </c>
      <c r="I47" s="96" t="s">
        <v>105</v>
      </c>
    </row>
    <row r="48" spans="2:9" ht="78.75" x14ac:dyDescent="0.25">
      <c r="B48" s="200"/>
      <c r="C48" s="203"/>
      <c r="D48" s="36" t="s">
        <v>88</v>
      </c>
      <c r="E48" s="28">
        <v>15000000</v>
      </c>
      <c r="F48" s="38">
        <v>1</v>
      </c>
      <c r="G48" s="38" t="s">
        <v>89</v>
      </c>
      <c r="H48" s="28">
        <v>15000000</v>
      </c>
      <c r="I48" s="96" t="s">
        <v>106</v>
      </c>
    </row>
    <row r="49" spans="2:9" ht="63" x14ac:dyDescent="0.25">
      <c r="B49" s="200"/>
      <c r="C49" s="204"/>
      <c r="D49" s="34" t="s">
        <v>83</v>
      </c>
      <c r="E49" s="25">
        <v>1272000</v>
      </c>
      <c r="F49" s="35">
        <v>1</v>
      </c>
      <c r="G49" s="35" t="s">
        <v>89</v>
      </c>
      <c r="H49" s="28">
        <v>1272000</v>
      </c>
      <c r="I49" s="17" t="s">
        <v>107</v>
      </c>
    </row>
    <row r="50" spans="2:9" ht="63" x14ac:dyDescent="0.25">
      <c r="B50" s="201"/>
      <c r="C50" s="18" t="s">
        <v>35</v>
      </c>
      <c r="D50" s="36" t="s">
        <v>36</v>
      </c>
      <c r="E50" s="25">
        <v>720000</v>
      </c>
      <c r="F50" s="26">
        <v>2</v>
      </c>
      <c r="G50" s="27" t="s">
        <v>8</v>
      </c>
      <c r="H50" s="28">
        <v>1440000</v>
      </c>
      <c r="I50" s="17" t="s">
        <v>108</v>
      </c>
    </row>
    <row r="51" spans="2:9" ht="204.75" x14ac:dyDescent="0.25">
      <c r="B51" s="180" t="s">
        <v>189</v>
      </c>
      <c r="C51" s="183" t="s">
        <v>13</v>
      </c>
      <c r="D51" s="110" t="s">
        <v>14</v>
      </c>
      <c r="E51" s="108">
        <v>360000</v>
      </c>
      <c r="F51" s="109">
        <v>7</v>
      </c>
      <c r="G51" s="32" t="s">
        <v>15</v>
      </c>
      <c r="H51" s="108">
        <v>2520000</v>
      </c>
      <c r="I51" s="33" t="s">
        <v>110</v>
      </c>
    </row>
    <row r="52" spans="2:9" ht="173.25" x14ac:dyDescent="0.25">
      <c r="B52" s="181"/>
      <c r="C52" s="184"/>
      <c r="D52" s="110" t="s">
        <v>111</v>
      </c>
      <c r="E52" s="108">
        <v>4964220</v>
      </c>
      <c r="F52" s="109">
        <v>2</v>
      </c>
      <c r="G52" s="32" t="s">
        <v>112</v>
      </c>
      <c r="H52" s="108">
        <v>9928440</v>
      </c>
      <c r="I52" s="33" t="s">
        <v>113</v>
      </c>
    </row>
    <row r="53" spans="2:9" ht="141.75" x14ac:dyDescent="0.25">
      <c r="B53" s="181"/>
      <c r="C53" s="184"/>
      <c r="D53" s="30" t="s">
        <v>114</v>
      </c>
      <c r="E53" s="108">
        <v>1696000</v>
      </c>
      <c r="F53" s="109">
        <v>4</v>
      </c>
      <c r="G53" s="32" t="s">
        <v>112</v>
      </c>
      <c r="H53" s="108">
        <v>6784000</v>
      </c>
      <c r="I53" s="33" t="s">
        <v>115</v>
      </c>
    </row>
    <row r="54" spans="2:9" ht="141.75" x14ac:dyDescent="0.25">
      <c r="B54" s="181"/>
      <c r="C54" s="184"/>
      <c r="D54" s="30" t="s">
        <v>116</v>
      </c>
      <c r="E54" s="108">
        <v>1007000</v>
      </c>
      <c r="F54" s="109">
        <v>3</v>
      </c>
      <c r="G54" s="32" t="s">
        <v>112</v>
      </c>
      <c r="H54" s="108">
        <v>3021000</v>
      </c>
      <c r="I54" s="33" t="s">
        <v>117</v>
      </c>
    </row>
    <row r="55" spans="2:9" ht="157.5" x14ac:dyDescent="0.25">
      <c r="B55" s="181"/>
      <c r="C55" s="184"/>
      <c r="D55" s="30" t="s">
        <v>118</v>
      </c>
      <c r="E55" s="108">
        <v>4500000</v>
      </c>
      <c r="F55" s="109">
        <v>4</v>
      </c>
      <c r="G55" s="32" t="s">
        <v>21</v>
      </c>
      <c r="H55" s="108">
        <v>18000000</v>
      </c>
      <c r="I55" s="33" t="s">
        <v>119</v>
      </c>
    </row>
    <row r="56" spans="2:9" ht="94.5" x14ac:dyDescent="0.25">
      <c r="B56" s="181"/>
      <c r="C56" s="184"/>
      <c r="D56" s="30" t="s">
        <v>120</v>
      </c>
      <c r="E56" s="108">
        <v>500000</v>
      </c>
      <c r="F56" s="109">
        <v>1</v>
      </c>
      <c r="G56" s="32" t="s">
        <v>21</v>
      </c>
      <c r="H56" s="108">
        <v>500000</v>
      </c>
      <c r="I56" s="33" t="s">
        <v>121</v>
      </c>
    </row>
    <row r="57" spans="2:9" ht="126" x14ac:dyDescent="0.25">
      <c r="B57" s="181"/>
      <c r="C57" s="184"/>
      <c r="D57" s="30" t="s">
        <v>122</v>
      </c>
      <c r="E57" s="108">
        <v>800000</v>
      </c>
      <c r="F57" s="109">
        <v>4</v>
      </c>
      <c r="G57" s="32" t="s">
        <v>21</v>
      </c>
      <c r="H57" s="108">
        <v>3200000</v>
      </c>
      <c r="I57" s="33" t="s">
        <v>123</v>
      </c>
    </row>
    <row r="58" spans="2:9" ht="141.75" x14ac:dyDescent="0.25">
      <c r="B58" s="181"/>
      <c r="C58" s="184"/>
      <c r="D58" s="30" t="s">
        <v>124</v>
      </c>
      <c r="E58" s="108">
        <v>1000000</v>
      </c>
      <c r="F58" s="109">
        <v>4</v>
      </c>
      <c r="G58" s="32" t="s">
        <v>21</v>
      </c>
      <c r="H58" s="108">
        <v>4000000</v>
      </c>
      <c r="I58" s="33" t="s">
        <v>125</v>
      </c>
    </row>
    <row r="59" spans="2:9" ht="141.75" x14ac:dyDescent="0.25">
      <c r="B59" s="181"/>
      <c r="C59" s="184"/>
      <c r="D59" s="30" t="s">
        <v>126</v>
      </c>
      <c r="E59" s="108">
        <v>212000</v>
      </c>
      <c r="F59" s="109">
        <v>6</v>
      </c>
      <c r="G59" s="32" t="s">
        <v>112</v>
      </c>
      <c r="H59" s="108">
        <v>1272000</v>
      </c>
      <c r="I59" s="33" t="s">
        <v>127</v>
      </c>
    </row>
    <row r="60" spans="2:9" ht="110.25" x14ac:dyDescent="0.25">
      <c r="B60" s="181"/>
      <c r="C60" s="184"/>
      <c r="D60" s="30" t="s">
        <v>128</v>
      </c>
      <c r="E60" s="108">
        <v>1450000</v>
      </c>
      <c r="F60" s="109">
        <v>1</v>
      </c>
      <c r="G60" s="32" t="s">
        <v>129</v>
      </c>
      <c r="H60" s="108">
        <v>1450000</v>
      </c>
      <c r="I60" s="33" t="s">
        <v>130</v>
      </c>
    </row>
    <row r="61" spans="2:9" ht="157.5" x14ac:dyDescent="0.25">
      <c r="B61" s="181"/>
      <c r="C61" s="184"/>
      <c r="D61" s="30" t="s">
        <v>131</v>
      </c>
      <c r="E61" s="108">
        <v>4028000</v>
      </c>
      <c r="F61" s="109">
        <v>1</v>
      </c>
      <c r="G61" s="32" t="s">
        <v>9</v>
      </c>
      <c r="H61" s="108">
        <v>4028000</v>
      </c>
      <c r="I61" s="33" t="s">
        <v>132</v>
      </c>
    </row>
    <row r="62" spans="2:9" ht="173.25" x14ac:dyDescent="0.25">
      <c r="B62" s="181"/>
      <c r="C62" s="185"/>
      <c r="D62" s="111" t="s">
        <v>133</v>
      </c>
      <c r="E62" s="108">
        <v>40000000</v>
      </c>
      <c r="F62" s="109">
        <v>1</v>
      </c>
      <c r="G62" s="32" t="s">
        <v>58</v>
      </c>
      <c r="H62" s="108">
        <v>40000000</v>
      </c>
      <c r="I62" s="33" t="s">
        <v>134</v>
      </c>
    </row>
    <row r="63" spans="2:9" ht="63" x14ac:dyDescent="0.25">
      <c r="B63" s="181"/>
      <c r="C63" s="18" t="s">
        <v>31</v>
      </c>
      <c r="D63" s="30" t="s">
        <v>32</v>
      </c>
      <c r="E63" s="108">
        <v>40112.519999999997</v>
      </c>
      <c r="F63" s="109">
        <v>1</v>
      </c>
      <c r="G63" s="32" t="s">
        <v>21</v>
      </c>
      <c r="H63" s="112">
        <v>40113</v>
      </c>
      <c r="I63" s="33" t="s">
        <v>135</v>
      </c>
    </row>
    <row r="64" spans="2:9" ht="110.25" x14ac:dyDescent="0.25">
      <c r="B64" s="182"/>
      <c r="C64" s="22" t="s">
        <v>136</v>
      </c>
      <c r="D64" s="36" t="s">
        <v>36</v>
      </c>
      <c r="E64" s="113">
        <v>840000</v>
      </c>
      <c r="F64" s="109">
        <v>3</v>
      </c>
      <c r="G64" s="32" t="s">
        <v>37</v>
      </c>
      <c r="H64" s="108">
        <v>2520000</v>
      </c>
      <c r="I64" s="33" t="s">
        <v>137</v>
      </c>
    </row>
    <row r="65" spans="2:9" ht="110.25" x14ac:dyDescent="0.25">
      <c r="B65" s="186" t="s">
        <v>190</v>
      </c>
      <c r="C65" s="189" t="s">
        <v>13</v>
      </c>
      <c r="D65" s="120" t="s">
        <v>126</v>
      </c>
      <c r="E65" s="28">
        <v>224720</v>
      </c>
      <c r="F65" s="121">
        <v>5</v>
      </c>
      <c r="G65" s="122" t="s">
        <v>18</v>
      </c>
      <c r="H65" s="108">
        <v>1123600</v>
      </c>
      <c r="I65" s="118" t="s">
        <v>138</v>
      </c>
    </row>
    <row r="66" spans="2:9" ht="141.75" x14ac:dyDescent="0.25">
      <c r="B66" s="187"/>
      <c r="C66" s="190"/>
      <c r="D66" s="123" t="s">
        <v>139</v>
      </c>
      <c r="E66" s="108">
        <v>530000</v>
      </c>
      <c r="F66" s="121">
        <v>5</v>
      </c>
      <c r="G66" s="122" t="s">
        <v>15</v>
      </c>
      <c r="H66" s="108">
        <v>2650000</v>
      </c>
      <c r="I66" s="118" t="s">
        <v>140</v>
      </c>
    </row>
    <row r="67" spans="2:9" ht="141.75" x14ac:dyDescent="0.25">
      <c r="B67" s="187"/>
      <c r="C67" s="190"/>
      <c r="D67" s="30" t="s">
        <v>141</v>
      </c>
      <c r="E67" s="108">
        <v>800000</v>
      </c>
      <c r="F67" s="109">
        <v>1</v>
      </c>
      <c r="G67" s="32" t="s">
        <v>21</v>
      </c>
      <c r="H67" s="108">
        <v>800000</v>
      </c>
      <c r="I67" s="118" t="s">
        <v>142</v>
      </c>
    </row>
    <row r="68" spans="2:9" ht="126" x14ac:dyDescent="0.25">
      <c r="B68" s="187"/>
      <c r="C68" s="190"/>
      <c r="D68" s="30" t="s">
        <v>124</v>
      </c>
      <c r="E68" s="108">
        <v>1000000</v>
      </c>
      <c r="F68" s="109">
        <v>1</v>
      </c>
      <c r="G68" s="32" t="s">
        <v>21</v>
      </c>
      <c r="H68" s="108">
        <v>1000000</v>
      </c>
      <c r="I68" s="118" t="s">
        <v>143</v>
      </c>
    </row>
    <row r="69" spans="2:9" ht="141.75" x14ac:dyDescent="0.25">
      <c r="B69" s="187"/>
      <c r="C69" s="191"/>
      <c r="D69" s="123" t="s">
        <v>144</v>
      </c>
      <c r="E69" s="108">
        <v>1000000</v>
      </c>
      <c r="F69" s="121">
        <v>1</v>
      </c>
      <c r="G69" s="122" t="s">
        <v>21</v>
      </c>
      <c r="H69" s="108">
        <v>1000000</v>
      </c>
      <c r="I69" s="118" t="s">
        <v>145</v>
      </c>
    </row>
    <row r="70" spans="2:9" ht="78.75" x14ac:dyDescent="0.25">
      <c r="B70" s="187"/>
      <c r="C70" s="119" t="s">
        <v>31</v>
      </c>
      <c r="D70" s="125" t="s">
        <v>32</v>
      </c>
      <c r="E70" s="28">
        <v>41355.9</v>
      </c>
      <c r="F70" s="126">
        <v>1</v>
      </c>
      <c r="G70" s="127" t="s">
        <v>21</v>
      </c>
      <c r="H70" s="112">
        <v>41356</v>
      </c>
      <c r="I70" s="128" t="s">
        <v>146</v>
      </c>
    </row>
    <row r="71" spans="2:9" ht="189" x14ac:dyDescent="0.25">
      <c r="B71" s="188"/>
      <c r="C71" s="119" t="s">
        <v>35</v>
      </c>
      <c r="D71" s="36" t="s">
        <v>36</v>
      </c>
      <c r="E71" s="28">
        <v>840000</v>
      </c>
      <c r="F71" s="124">
        <v>5</v>
      </c>
      <c r="G71" s="117" t="s">
        <v>147</v>
      </c>
      <c r="H71" s="108">
        <v>4200000</v>
      </c>
      <c r="I71" s="118" t="s">
        <v>148</v>
      </c>
    </row>
    <row r="72" spans="2:9" ht="141.75" x14ac:dyDescent="0.25">
      <c r="B72" s="192" t="s">
        <v>191</v>
      </c>
      <c r="C72" s="18" t="s">
        <v>10</v>
      </c>
      <c r="D72" s="24" t="s">
        <v>11</v>
      </c>
      <c r="E72" s="108">
        <v>1500000</v>
      </c>
      <c r="F72" s="58">
        <v>2</v>
      </c>
      <c r="G72" s="16" t="s">
        <v>12</v>
      </c>
      <c r="H72" s="39">
        <v>3000000</v>
      </c>
      <c r="I72" s="17" t="s">
        <v>149</v>
      </c>
    </row>
    <row r="73" spans="2:9" ht="141.75" x14ac:dyDescent="0.25">
      <c r="B73" s="193"/>
      <c r="C73" s="195" t="s">
        <v>13</v>
      </c>
      <c r="D73" s="36" t="s">
        <v>150</v>
      </c>
      <c r="E73" s="37">
        <v>10000000</v>
      </c>
      <c r="F73" s="59">
        <v>2</v>
      </c>
      <c r="G73" s="38" t="s">
        <v>151</v>
      </c>
      <c r="H73" s="39">
        <v>20000000</v>
      </c>
      <c r="I73" s="17" t="s">
        <v>152</v>
      </c>
    </row>
    <row r="74" spans="2:9" ht="126" x14ac:dyDescent="0.25">
      <c r="B74" s="193"/>
      <c r="C74" s="196"/>
      <c r="D74" s="36" t="s">
        <v>153</v>
      </c>
      <c r="E74" s="37">
        <v>1100000</v>
      </c>
      <c r="F74" s="59">
        <v>1</v>
      </c>
      <c r="G74" s="38" t="s">
        <v>154</v>
      </c>
      <c r="H74" s="39">
        <v>1100000</v>
      </c>
      <c r="I74" s="17" t="s">
        <v>155</v>
      </c>
    </row>
    <row r="75" spans="2:9" ht="110.25" x14ac:dyDescent="0.25">
      <c r="B75" s="193"/>
      <c r="C75" s="196"/>
      <c r="D75" s="20" t="s">
        <v>156</v>
      </c>
      <c r="E75" s="37">
        <v>1000000</v>
      </c>
      <c r="F75" s="59">
        <v>2</v>
      </c>
      <c r="G75" s="38" t="s">
        <v>112</v>
      </c>
      <c r="H75" s="39">
        <v>2000000</v>
      </c>
      <c r="I75" s="17" t="s">
        <v>157</v>
      </c>
    </row>
    <row r="76" spans="2:9" ht="157.5" x14ac:dyDescent="0.25">
      <c r="B76" s="193"/>
      <c r="C76" s="196"/>
      <c r="D76" s="20" t="s">
        <v>158</v>
      </c>
      <c r="E76" s="37">
        <v>6600000</v>
      </c>
      <c r="F76" s="59">
        <v>1</v>
      </c>
      <c r="G76" s="38" t="s">
        <v>159</v>
      </c>
      <c r="H76" s="39">
        <v>6600000</v>
      </c>
      <c r="I76" s="17" t="s">
        <v>160</v>
      </c>
    </row>
    <row r="77" spans="2:9" ht="157.5" x14ac:dyDescent="0.25">
      <c r="B77" s="193"/>
      <c r="C77" s="196"/>
      <c r="D77" s="20" t="s">
        <v>161</v>
      </c>
      <c r="E77" s="37">
        <v>5000000</v>
      </c>
      <c r="F77" s="59">
        <v>1</v>
      </c>
      <c r="G77" s="38" t="s">
        <v>159</v>
      </c>
      <c r="H77" s="39">
        <v>5000000</v>
      </c>
      <c r="I77" s="17" t="s">
        <v>162</v>
      </c>
    </row>
    <row r="78" spans="2:9" ht="157.5" x14ac:dyDescent="0.25">
      <c r="B78" s="193"/>
      <c r="C78" s="196"/>
      <c r="D78" s="20" t="s">
        <v>163</v>
      </c>
      <c r="E78" s="37">
        <v>3500000</v>
      </c>
      <c r="F78" s="59">
        <v>4</v>
      </c>
      <c r="G78" s="38" t="s">
        <v>18</v>
      </c>
      <c r="H78" s="39">
        <v>14000000</v>
      </c>
      <c r="I78" s="17" t="s">
        <v>164</v>
      </c>
    </row>
    <row r="79" spans="2:9" ht="126" x14ac:dyDescent="0.25">
      <c r="B79" s="193"/>
      <c r="C79" s="196"/>
      <c r="D79" s="20" t="s">
        <v>165</v>
      </c>
      <c r="E79" s="37">
        <v>515160</v>
      </c>
      <c r="F79" s="59">
        <v>1</v>
      </c>
      <c r="G79" s="38" t="s">
        <v>112</v>
      </c>
      <c r="H79" s="39">
        <v>515160</v>
      </c>
      <c r="I79" s="17" t="s">
        <v>166</v>
      </c>
    </row>
    <row r="80" spans="2:9" ht="110.25" x14ac:dyDescent="0.25">
      <c r="B80" s="193"/>
      <c r="C80" s="196"/>
      <c r="D80" s="36" t="s">
        <v>126</v>
      </c>
      <c r="E80" s="37">
        <v>215000</v>
      </c>
      <c r="F80" s="59">
        <v>7</v>
      </c>
      <c r="G80" s="38" t="s">
        <v>18</v>
      </c>
      <c r="H80" s="39">
        <v>1505000</v>
      </c>
      <c r="I80" s="17" t="s">
        <v>167</v>
      </c>
    </row>
    <row r="81" spans="2:9" ht="157.5" x14ac:dyDescent="0.25">
      <c r="B81" s="193"/>
      <c r="C81" s="196"/>
      <c r="D81" s="36" t="s">
        <v>168</v>
      </c>
      <c r="E81" s="37">
        <v>8239230</v>
      </c>
      <c r="F81" s="59">
        <v>1</v>
      </c>
      <c r="G81" s="38" t="s">
        <v>112</v>
      </c>
      <c r="H81" s="39">
        <v>8239230</v>
      </c>
      <c r="I81" s="17" t="s">
        <v>169</v>
      </c>
    </row>
    <row r="82" spans="2:9" ht="173.25" x14ac:dyDescent="0.25">
      <c r="B82" s="193"/>
      <c r="C82" s="196"/>
      <c r="D82" s="36" t="s">
        <v>170</v>
      </c>
      <c r="E82" s="37">
        <v>576000</v>
      </c>
      <c r="F82" s="59">
        <v>7</v>
      </c>
      <c r="G82" s="38" t="s">
        <v>15</v>
      </c>
      <c r="H82" s="39">
        <v>4032000</v>
      </c>
      <c r="I82" s="17" t="s">
        <v>171</v>
      </c>
    </row>
    <row r="83" spans="2:9" ht="157.5" x14ac:dyDescent="0.25">
      <c r="B83" s="193"/>
      <c r="C83" s="196"/>
      <c r="D83" s="36" t="s">
        <v>172</v>
      </c>
      <c r="E83" s="37">
        <v>1000000</v>
      </c>
      <c r="F83" s="38">
        <v>2</v>
      </c>
      <c r="G83" s="38" t="s">
        <v>22</v>
      </c>
      <c r="H83" s="39">
        <v>2000000</v>
      </c>
      <c r="I83" s="17" t="s">
        <v>173</v>
      </c>
    </row>
    <row r="84" spans="2:9" ht="173.25" x14ac:dyDescent="0.25">
      <c r="B84" s="193"/>
      <c r="C84" s="196"/>
      <c r="D84" s="36" t="s">
        <v>174</v>
      </c>
      <c r="E84" s="37">
        <v>4500000</v>
      </c>
      <c r="F84" s="38">
        <v>1</v>
      </c>
      <c r="G84" s="38" t="s">
        <v>112</v>
      </c>
      <c r="H84" s="39">
        <v>4500000</v>
      </c>
      <c r="I84" s="17" t="s">
        <v>175</v>
      </c>
    </row>
    <row r="85" spans="2:9" ht="141.75" x14ac:dyDescent="0.25">
      <c r="B85" s="193"/>
      <c r="C85" s="196"/>
      <c r="D85" s="36" t="s">
        <v>19</v>
      </c>
      <c r="E85" s="37">
        <v>2700000</v>
      </c>
      <c r="F85" s="38">
        <v>1</v>
      </c>
      <c r="G85" s="38" t="s">
        <v>112</v>
      </c>
      <c r="H85" s="39">
        <v>2700000</v>
      </c>
      <c r="I85" s="17" t="s">
        <v>176</v>
      </c>
    </row>
    <row r="86" spans="2:9" ht="157.5" x14ac:dyDescent="0.25">
      <c r="B86" s="193"/>
      <c r="C86" s="197"/>
      <c r="D86" s="36" t="s">
        <v>177</v>
      </c>
      <c r="E86" s="37">
        <v>18150000</v>
      </c>
      <c r="F86" s="38">
        <v>1</v>
      </c>
      <c r="G86" s="38" t="s">
        <v>26</v>
      </c>
      <c r="H86" s="39">
        <v>18150000</v>
      </c>
      <c r="I86" s="17" t="s">
        <v>178</v>
      </c>
    </row>
    <row r="87" spans="2:9" ht="78.75" x14ac:dyDescent="0.25">
      <c r="B87" s="193"/>
      <c r="C87" s="18" t="s">
        <v>31</v>
      </c>
      <c r="D87" s="36" t="s">
        <v>179</v>
      </c>
      <c r="E87" s="37">
        <v>39810.42</v>
      </c>
      <c r="F87" s="41">
        <v>1</v>
      </c>
      <c r="G87" s="16" t="s">
        <v>21</v>
      </c>
      <c r="H87" s="39">
        <v>39810</v>
      </c>
      <c r="I87" s="17" t="s">
        <v>180</v>
      </c>
    </row>
    <row r="88" spans="2:9" ht="126" x14ac:dyDescent="0.25">
      <c r="B88" s="194"/>
      <c r="C88" s="18" t="s">
        <v>35</v>
      </c>
      <c r="D88" s="36" t="s">
        <v>36</v>
      </c>
      <c r="E88" s="37">
        <v>840000</v>
      </c>
      <c r="F88" s="41">
        <v>1</v>
      </c>
      <c r="G88" s="16" t="s">
        <v>181</v>
      </c>
      <c r="H88" s="39">
        <v>840000</v>
      </c>
      <c r="I88" s="17" t="s">
        <v>182</v>
      </c>
    </row>
  </sheetData>
  <autoFilter ref="D5:I16" xr:uid="{00000000-0009-0000-0000-000008000000}"/>
  <mergeCells count="20">
    <mergeCell ref="B17:B29"/>
    <mergeCell ref="C18:C26"/>
    <mergeCell ref="C27:C28"/>
    <mergeCell ref="D2:I2"/>
    <mergeCell ref="D3:I3"/>
    <mergeCell ref="B6:B16"/>
    <mergeCell ref="C7:C12"/>
    <mergeCell ref="C14:C15"/>
    <mergeCell ref="B31:B38"/>
    <mergeCell ref="C32:C37"/>
    <mergeCell ref="B39:B41"/>
    <mergeCell ref="B42:B45"/>
    <mergeCell ref="B46:B50"/>
    <mergeCell ref="C47:C49"/>
    <mergeCell ref="B51:B64"/>
    <mergeCell ref="C51:C62"/>
    <mergeCell ref="B65:B71"/>
    <mergeCell ref="C65:C69"/>
    <mergeCell ref="B72:B88"/>
    <mergeCell ref="C73:C86"/>
  </mergeCells>
  <pageMargins left="0.39370078740157483" right="0.39370078740157483" top="0.39370078740157483" bottom="0.39370078740157483" header="0.31496062992125984" footer="0.31496062992125984"/>
  <pageSetup scale="44" orientation="landscape" r:id="rId1"/>
  <rowBreaks count="1" manualBreakCount="1">
    <brk id="9" min="3"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834A2-E2F6-41C6-BD52-F6D31DE32432}">
  <dimension ref="A2:M88"/>
  <sheetViews>
    <sheetView topLeftCell="D84" workbookViewId="0">
      <selection activeCell="B6" sqref="B6:B16"/>
    </sheetView>
  </sheetViews>
  <sheetFormatPr baseColWidth="10" defaultColWidth="20.140625" defaultRowHeight="15.75" x14ac:dyDescent="0.25"/>
  <cols>
    <col min="1" max="1" width="3.140625" style="21" customWidth="1"/>
    <col min="2" max="2" width="43.5703125" style="63" customWidth="1"/>
    <col min="3" max="3" width="43.5703125" style="129" customWidth="1"/>
    <col min="4" max="4" width="43.5703125" style="63" customWidth="1"/>
    <col min="5" max="5" width="15" style="64" customWidth="1"/>
    <col min="6" max="6" width="11.140625" style="65" customWidth="1"/>
    <col min="7" max="7" width="13.28515625" style="23" customWidth="1"/>
    <col min="8" max="8" width="20.140625" style="66"/>
    <col min="9" max="9" width="140.7109375" style="23" customWidth="1"/>
    <col min="10" max="10" width="14" style="60" bestFit="1" customWidth="1"/>
    <col min="11" max="11" width="15" style="60" bestFit="1" customWidth="1"/>
    <col min="12" max="12" width="13.85546875" style="61" bestFit="1" customWidth="1"/>
    <col min="13" max="13" width="13.85546875" style="62" bestFit="1" customWidth="1"/>
    <col min="14" max="16384" width="20.140625" style="23"/>
  </cols>
  <sheetData>
    <row r="2" spans="1:13" ht="16.5" thickBot="1" x14ac:dyDescent="0.3"/>
    <row r="3" spans="1:13" s="69" customFormat="1" ht="31.5" x14ac:dyDescent="0.25">
      <c r="A3" s="7"/>
      <c r="B3" s="8" t="s">
        <v>2</v>
      </c>
      <c r="C3" s="55" t="s">
        <v>2</v>
      </c>
      <c r="D3" s="8" t="s">
        <v>2</v>
      </c>
      <c r="E3" s="9" t="s">
        <v>52</v>
      </c>
      <c r="F3" s="57" t="s">
        <v>4</v>
      </c>
      <c r="G3" s="10" t="s">
        <v>5</v>
      </c>
      <c r="H3" s="9" t="s">
        <v>6</v>
      </c>
      <c r="I3" s="67" t="s">
        <v>61</v>
      </c>
      <c r="J3" s="68"/>
      <c r="K3" s="68"/>
      <c r="L3" s="61"/>
      <c r="M3" s="61"/>
    </row>
    <row r="4" spans="1:13" s="49" customFormat="1" ht="126" x14ac:dyDescent="0.25">
      <c r="A4" s="21"/>
      <c r="B4" s="180" t="s">
        <v>184</v>
      </c>
      <c r="C4" s="22" t="s">
        <v>10</v>
      </c>
      <c r="D4" s="24" t="s">
        <v>11</v>
      </c>
      <c r="E4" s="28">
        <v>1500000</v>
      </c>
      <c r="F4" s="58">
        <v>7</v>
      </c>
      <c r="G4" s="16" t="s">
        <v>12</v>
      </c>
      <c r="H4" s="28">
        <f>+E4*F4</f>
        <v>10500000</v>
      </c>
      <c r="I4" s="17" t="s">
        <v>62</v>
      </c>
      <c r="J4" s="60"/>
      <c r="K4" s="60"/>
      <c r="L4" s="68"/>
      <c r="M4" s="60"/>
    </row>
    <row r="5" spans="1:13" s="49" customFormat="1" ht="110.25" x14ac:dyDescent="0.25">
      <c r="A5" s="21"/>
      <c r="B5" s="181"/>
      <c r="C5" s="183" t="s">
        <v>13</v>
      </c>
      <c r="D5" s="36" t="s">
        <v>53</v>
      </c>
      <c r="E5" s="28">
        <v>8333334</v>
      </c>
      <c r="F5" s="58">
        <v>12</v>
      </c>
      <c r="G5" s="16" t="s">
        <v>8</v>
      </c>
      <c r="H5" s="28">
        <f t="shared" ref="H5:H13" si="0">+E5*F5</f>
        <v>100000008</v>
      </c>
      <c r="I5" s="17" t="s">
        <v>63</v>
      </c>
      <c r="J5" s="60"/>
      <c r="K5" s="60"/>
      <c r="L5" s="73"/>
      <c r="M5" s="74"/>
    </row>
    <row r="6" spans="1:13" s="2" customFormat="1" ht="236.25" x14ac:dyDescent="0.25">
      <c r="A6" s="1"/>
      <c r="B6" s="181"/>
      <c r="C6" s="184"/>
      <c r="D6" s="20" t="s">
        <v>54</v>
      </c>
      <c r="E6" s="37">
        <v>5000000</v>
      </c>
      <c r="F6" s="59">
        <v>1</v>
      </c>
      <c r="G6" s="38" t="s">
        <v>18</v>
      </c>
      <c r="H6" s="39">
        <f>+E6*F6</f>
        <v>5000000</v>
      </c>
      <c r="I6" s="17" t="s">
        <v>64</v>
      </c>
      <c r="J6" s="75"/>
      <c r="K6" s="46"/>
      <c r="M6" s="76"/>
    </row>
    <row r="7" spans="1:13" s="49" customFormat="1" ht="126" x14ac:dyDescent="0.25">
      <c r="A7" s="21"/>
      <c r="B7" s="181"/>
      <c r="C7" s="184"/>
      <c r="D7" s="36" t="s">
        <v>55</v>
      </c>
      <c r="E7" s="28">
        <f>ROUNDUP((312622*'[3]SUPUESTOS GASTOS'!$D$9)+312622,0)</f>
        <v>331380</v>
      </c>
      <c r="F7" s="58">
        <v>23</v>
      </c>
      <c r="G7" s="16" t="s">
        <v>15</v>
      </c>
      <c r="H7" s="28">
        <f t="shared" si="0"/>
        <v>7621740</v>
      </c>
      <c r="I7" s="17" t="s">
        <v>65</v>
      </c>
      <c r="J7" s="60"/>
      <c r="K7" s="60"/>
      <c r="L7" s="68"/>
      <c r="M7" s="60"/>
    </row>
    <row r="8" spans="1:13" s="49" customFormat="1" ht="141.75" x14ac:dyDescent="0.25">
      <c r="A8" s="21"/>
      <c r="B8" s="181"/>
      <c r="C8" s="184"/>
      <c r="D8" s="24" t="s">
        <v>17</v>
      </c>
      <c r="E8" s="28">
        <v>950000</v>
      </c>
      <c r="F8" s="16">
        <v>10</v>
      </c>
      <c r="G8" s="16" t="s">
        <v>18</v>
      </c>
      <c r="H8" s="28">
        <f t="shared" si="0"/>
        <v>9500000</v>
      </c>
      <c r="I8" s="17" t="s">
        <v>66</v>
      </c>
      <c r="J8" s="60"/>
      <c r="K8" s="60"/>
      <c r="L8" s="71"/>
      <c r="M8" s="71"/>
    </row>
    <row r="9" spans="1:13" s="49" customFormat="1" ht="236.25" x14ac:dyDescent="0.25">
      <c r="A9" s="21"/>
      <c r="B9" s="181"/>
      <c r="C9" s="184"/>
      <c r="D9" s="24" t="s">
        <v>56</v>
      </c>
      <c r="E9" s="28">
        <v>4500000</v>
      </c>
      <c r="F9" s="26">
        <v>10</v>
      </c>
      <c r="G9" s="45" t="s">
        <v>16</v>
      </c>
      <c r="H9" s="28">
        <f t="shared" si="0"/>
        <v>45000000</v>
      </c>
      <c r="I9" s="29" t="s">
        <v>67</v>
      </c>
      <c r="J9" s="60"/>
      <c r="K9" s="60"/>
      <c r="L9" s="71"/>
      <c r="M9" s="71"/>
    </row>
    <row r="10" spans="1:13" s="78" customFormat="1" ht="157.5" x14ac:dyDescent="0.25">
      <c r="A10" s="77"/>
      <c r="B10" s="181"/>
      <c r="C10" s="184"/>
      <c r="D10" s="24" t="s">
        <v>57</v>
      </c>
      <c r="E10" s="28">
        <v>200000</v>
      </c>
      <c r="F10" s="26">
        <v>10</v>
      </c>
      <c r="G10" s="45" t="s">
        <v>58</v>
      </c>
      <c r="H10" s="28">
        <f t="shared" si="0"/>
        <v>2000000</v>
      </c>
      <c r="I10" s="17" t="s">
        <v>68</v>
      </c>
      <c r="J10" s="60"/>
      <c r="K10" s="60"/>
      <c r="L10" s="72"/>
      <c r="M10" s="72"/>
    </row>
    <row r="11" spans="1:13" s="78" customFormat="1" ht="141.75" x14ac:dyDescent="0.25">
      <c r="A11" s="77"/>
      <c r="B11" s="181"/>
      <c r="C11" s="184"/>
      <c r="D11" s="24" t="s">
        <v>22</v>
      </c>
      <c r="E11" s="28">
        <f>ROUNDUP((1000000*'[3]SUPUESTOS GASTOS'!$D$9)+1000000,0)</f>
        <v>1060000</v>
      </c>
      <c r="F11" s="58">
        <v>17</v>
      </c>
      <c r="G11" s="16" t="s">
        <v>22</v>
      </c>
      <c r="H11" s="28">
        <f t="shared" si="0"/>
        <v>18020000</v>
      </c>
      <c r="I11" s="17" t="s">
        <v>69</v>
      </c>
      <c r="J11" s="60"/>
      <c r="K11" s="60"/>
      <c r="L11" s="73"/>
      <c r="M11" s="71"/>
    </row>
    <row r="12" spans="1:13" s="49" customFormat="1" ht="126" x14ac:dyDescent="0.25">
      <c r="A12" s="21"/>
      <c r="B12" s="181"/>
      <c r="C12" s="184"/>
      <c r="D12" s="24" t="s">
        <v>27</v>
      </c>
      <c r="E12" s="28">
        <f>ROUNDUP((210400*'[3]SUPUESTOS GASTOS'!$D$9)+210400,0)</f>
        <v>223024</v>
      </c>
      <c r="F12" s="58">
        <v>24</v>
      </c>
      <c r="G12" s="16" t="s">
        <v>18</v>
      </c>
      <c r="H12" s="28">
        <f t="shared" si="0"/>
        <v>5352576</v>
      </c>
      <c r="I12" s="17" t="s">
        <v>70</v>
      </c>
      <c r="J12" s="60"/>
      <c r="K12" s="60"/>
      <c r="L12" s="79"/>
      <c r="M12" s="80"/>
    </row>
    <row r="13" spans="1:13" ht="110.25" x14ac:dyDescent="0.25">
      <c r="B13" s="181"/>
      <c r="C13" s="185"/>
      <c r="D13" s="24" t="s">
        <v>59</v>
      </c>
      <c r="E13" s="28">
        <v>1000000</v>
      </c>
      <c r="F13" s="26">
        <v>6</v>
      </c>
      <c r="G13" s="27" t="s">
        <v>60</v>
      </c>
      <c r="H13" s="28">
        <f t="shared" si="0"/>
        <v>6000000</v>
      </c>
      <c r="I13" s="29" t="s">
        <v>71</v>
      </c>
      <c r="L13" s="70"/>
      <c r="M13" s="71"/>
    </row>
    <row r="14" spans="1:13" s="49" customFormat="1" ht="173.25" x14ac:dyDescent="0.25">
      <c r="A14" s="21"/>
      <c r="B14" s="181"/>
      <c r="C14" s="195" t="s">
        <v>31</v>
      </c>
      <c r="D14" s="36" t="s">
        <v>34</v>
      </c>
      <c r="E14" s="28">
        <f>ROUNDUP((375479*'[3]SUPUESTOS GASTOS'!$D$9)+375479,0)</f>
        <v>398008</v>
      </c>
      <c r="F14" s="58">
        <v>20</v>
      </c>
      <c r="G14" s="16" t="s">
        <v>16</v>
      </c>
      <c r="H14" s="28">
        <f t="shared" ref="H14:H15" si="1">+E14*F14</f>
        <v>7960160</v>
      </c>
      <c r="I14" s="17" t="s">
        <v>72</v>
      </c>
      <c r="J14" s="60"/>
      <c r="K14" s="60"/>
      <c r="L14" s="70"/>
      <c r="M14" s="71"/>
    </row>
    <row r="15" spans="1:13" s="49" customFormat="1" ht="78.75" x14ac:dyDescent="0.25">
      <c r="A15" s="21"/>
      <c r="B15" s="181"/>
      <c r="C15" s="197"/>
      <c r="D15" s="36" t="s">
        <v>32</v>
      </c>
      <c r="E15" s="28">
        <f>ROUNDUP((37557*'[3]SUPUESTOS GASTOS'!$D$9)+37557,0)</f>
        <v>39811</v>
      </c>
      <c r="F15" s="58">
        <v>1</v>
      </c>
      <c r="G15" s="16" t="s">
        <v>21</v>
      </c>
      <c r="H15" s="28">
        <f t="shared" si="1"/>
        <v>39811</v>
      </c>
      <c r="I15" s="17" t="s">
        <v>73</v>
      </c>
      <c r="J15" s="60"/>
      <c r="K15" s="60"/>
      <c r="L15" s="61"/>
      <c r="M15" s="62"/>
    </row>
    <row r="16" spans="1:13" s="49" customFormat="1" ht="135.75" customHeight="1" x14ac:dyDescent="0.25">
      <c r="A16" s="21"/>
      <c r="B16" s="182"/>
      <c r="C16" s="18" t="s">
        <v>35</v>
      </c>
      <c r="D16" s="36" t="s">
        <v>36</v>
      </c>
      <c r="E16" s="28">
        <f>70000*12</f>
        <v>840000</v>
      </c>
      <c r="F16" s="58">
        <v>23</v>
      </c>
      <c r="G16" s="16" t="s">
        <v>37</v>
      </c>
      <c r="H16" s="28">
        <f>+E16*F16</f>
        <v>19320000</v>
      </c>
      <c r="I16" s="17" t="s">
        <v>74</v>
      </c>
      <c r="J16" s="60"/>
      <c r="K16" s="60"/>
      <c r="L16" s="79"/>
      <c r="M16" s="80"/>
    </row>
    <row r="17" spans="1:13" s="21" customFormat="1" ht="16.5" thickBot="1" x14ac:dyDescent="0.3">
      <c r="B17" s="81"/>
      <c r="C17" s="130"/>
      <c r="D17" s="81"/>
      <c r="E17" s="82"/>
      <c r="F17" s="83"/>
      <c r="H17" s="82"/>
      <c r="J17" s="84"/>
      <c r="K17" s="84"/>
      <c r="L17" s="84"/>
      <c r="M17" s="84"/>
    </row>
    <row r="18" spans="1:13" s="21" customFormat="1" ht="32.25" thickBot="1" x14ac:dyDescent="0.3">
      <c r="B18" s="90" t="s">
        <v>2</v>
      </c>
      <c r="C18" s="131" t="s">
        <v>2</v>
      </c>
      <c r="D18" s="90" t="s">
        <v>2</v>
      </c>
      <c r="E18" s="91" t="s">
        <v>75</v>
      </c>
      <c r="F18" s="92" t="s">
        <v>4</v>
      </c>
      <c r="G18" s="93" t="s">
        <v>76</v>
      </c>
      <c r="H18" s="91" t="s">
        <v>6</v>
      </c>
      <c r="I18" s="94" t="s">
        <v>7</v>
      </c>
      <c r="J18" s="84"/>
      <c r="K18" s="84"/>
      <c r="L18" s="85"/>
      <c r="M18" s="84"/>
    </row>
    <row r="19" spans="1:13" s="21" customFormat="1" ht="126" x14ac:dyDescent="0.25">
      <c r="B19" s="198" t="s">
        <v>185</v>
      </c>
      <c r="C19" s="22" t="s">
        <v>10</v>
      </c>
      <c r="D19" s="24" t="s">
        <v>11</v>
      </c>
      <c r="E19" s="28">
        <v>1500000</v>
      </c>
      <c r="F19" s="58">
        <v>20</v>
      </c>
      <c r="G19" s="16" t="s">
        <v>77</v>
      </c>
      <c r="H19" s="28">
        <v>30000000</v>
      </c>
      <c r="I19" s="17" t="s">
        <v>78</v>
      </c>
      <c r="J19" s="84"/>
      <c r="K19" s="84"/>
      <c r="L19" s="85"/>
      <c r="M19" s="84"/>
    </row>
    <row r="20" spans="1:13" s="86" customFormat="1" ht="47.25" x14ac:dyDescent="0.25">
      <c r="A20" s="21"/>
      <c r="B20" s="181"/>
      <c r="C20" s="183" t="s">
        <v>13</v>
      </c>
      <c r="D20" s="95" t="s">
        <v>79</v>
      </c>
      <c r="E20" s="28">
        <v>224720</v>
      </c>
      <c r="F20" s="58">
        <v>6</v>
      </c>
      <c r="G20" s="16" t="s">
        <v>18</v>
      </c>
      <c r="H20" s="28">
        <v>1348320</v>
      </c>
      <c r="I20" s="29" t="s">
        <v>80</v>
      </c>
      <c r="J20" s="87"/>
      <c r="K20" s="87"/>
      <c r="L20" s="88"/>
      <c r="M20" s="89"/>
    </row>
    <row r="21" spans="1:13" s="86" customFormat="1" ht="47.25" x14ac:dyDescent="0.25">
      <c r="A21" s="21"/>
      <c r="B21" s="181"/>
      <c r="C21" s="184"/>
      <c r="D21" s="36" t="s">
        <v>81</v>
      </c>
      <c r="E21" s="28">
        <v>28993120</v>
      </c>
      <c r="F21" s="58">
        <v>1</v>
      </c>
      <c r="G21" s="16" t="s">
        <v>26</v>
      </c>
      <c r="H21" s="28">
        <v>28993120</v>
      </c>
      <c r="I21" s="47" t="s">
        <v>82</v>
      </c>
      <c r="J21" s="87"/>
      <c r="K21" s="87"/>
      <c r="L21" s="88"/>
      <c r="M21" s="89"/>
    </row>
    <row r="22" spans="1:13" s="86" customFormat="1" ht="47.25" x14ac:dyDescent="0.25">
      <c r="A22" s="21"/>
      <c r="B22" s="181"/>
      <c r="C22" s="184"/>
      <c r="D22" s="34" t="s">
        <v>83</v>
      </c>
      <c r="E22" s="25">
        <v>1272000</v>
      </c>
      <c r="F22" s="35">
        <v>10</v>
      </c>
      <c r="G22" s="35" t="s">
        <v>16</v>
      </c>
      <c r="H22" s="28">
        <v>12720000</v>
      </c>
      <c r="I22" s="29" t="s">
        <v>84</v>
      </c>
      <c r="J22" s="87"/>
      <c r="K22" s="87"/>
      <c r="L22" s="88"/>
      <c r="M22" s="89"/>
    </row>
    <row r="23" spans="1:13" s="86" customFormat="1" ht="78.75" x14ac:dyDescent="0.25">
      <c r="A23" s="21"/>
      <c r="B23" s="181"/>
      <c r="C23" s="184"/>
      <c r="D23" s="36" t="s">
        <v>85</v>
      </c>
      <c r="E23" s="28">
        <v>360000</v>
      </c>
      <c r="F23" s="38">
        <v>35</v>
      </c>
      <c r="G23" s="38" t="s">
        <v>15</v>
      </c>
      <c r="H23" s="28">
        <v>12600000</v>
      </c>
      <c r="I23" s="96" t="s">
        <v>86</v>
      </c>
      <c r="J23" s="87"/>
      <c r="K23" s="87"/>
      <c r="L23" s="88"/>
      <c r="M23" s="89"/>
    </row>
    <row r="24" spans="1:13" s="86" customFormat="1" ht="47.25" x14ac:dyDescent="0.25">
      <c r="A24" s="21"/>
      <c r="B24" s="181"/>
      <c r="C24" s="184"/>
      <c r="D24" s="36" t="s">
        <v>17</v>
      </c>
      <c r="E24" s="28">
        <v>1600000</v>
      </c>
      <c r="F24" s="16">
        <v>1</v>
      </c>
      <c r="G24" s="16" t="s">
        <v>18</v>
      </c>
      <c r="H24" s="28">
        <v>1600000</v>
      </c>
      <c r="I24" s="29" t="s">
        <v>87</v>
      </c>
      <c r="J24" s="87"/>
      <c r="K24" s="87"/>
      <c r="L24" s="88"/>
      <c r="M24" s="89"/>
    </row>
    <row r="25" spans="1:13" s="86" customFormat="1" ht="110.25" x14ac:dyDescent="0.25">
      <c r="A25" s="21"/>
      <c r="B25" s="181"/>
      <c r="C25" s="185"/>
      <c r="D25" s="36" t="s">
        <v>88</v>
      </c>
      <c r="E25" s="28">
        <v>3500000</v>
      </c>
      <c r="F25" s="38">
        <v>1</v>
      </c>
      <c r="G25" s="38" t="s">
        <v>89</v>
      </c>
      <c r="H25" s="28">
        <v>3500000</v>
      </c>
      <c r="I25" s="29" t="s">
        <v>90</v>
      </c>
      <c r="J25" s="87"/>
      <c r="K25" s="87"/>
      <c r="L25" s="88"/>
      <c r="M25" s="89"/>
    </row>
    <row r="26" spans="1:13" ht="126" x14ac:dyDescent="0.25">
      <c r="B26" s="182"/>
      <c r="C26" s="18" t="s">
        <v>35</v>
      </c>
      <c r="D26" s="36" t="s">
        <v>36</v>
      </c>
      <c r="E26" s="28">
        <v>840000</v>
      </c>
      <c r="F26" s="58">
        <v>35</v>
      </c>
      <c r="G26" s="16" t="s">
        <v>91</v>
      </c>
      <c r="H26" s="28">
        <v>29400000</v>
      </c>
      <c r="I26" s="47" t="s">
        <v>92</v>
      </c>
    </row>
    <row r="27" spans="1:13" ht="16.5" thickBot="1" x14ac:dyDescent="0.3"/>
    <row r="28" spans="1:13" ht="31.5" x14ac:dyDescent="0.25">
      <c r="B28" s="8" t="s">
        <v>2</v>
      </c>
      <c r="C28" s="55" t="s">
        <v>2</v>
      </c>
      <c r="D28" s="8" t="s">
        <v>2</v>
      </c>
      <c r="E28" s="9" t="s">
        <v>3</v>
      </c>
      <c r="F28" s="57" t="s">
        <v>4</v>
      </c>
      <c r="G28" s="10" t="s">
        <v>5</v>
      </c>
      <c r="H28" s="98" t="s">
        <v>6</v>
      </c>
      <c r="I28" s="99" t="s">
        <v>7</v>
      </c>
    </row>
    <row r="29" spans="1:13" ht="94.5" x14ac:dyDescent="0.25">
      <c r="B29" s="180" t="s">
        <v>186</v>
      </c>
      <c r="C29" s="22" t="s">
        <v>10</v>
      </c>
      <c r="D29" s="24" t="s">
        <v>11</v>
      </c>
      <c r="E29" s="25">
        <v>1500000</v>
      </c>
      <c r="F29" s="97">
        <v>1</v>
      </c>
      <c r="G29" s="27" t="s">
        <v>93</v>
      </c>
      <c r="H29" s="101">
        <v>1500000</v>
      </c>
      <c r="I29" s="96" t="s">
        <v>94</v>
      </c>
    </row>
    <row r="30" spans="1:13" ht="126" x14ac:dyDescent="0.25">
      <c r="B30" s="181"/>
      <c r="C30" s="22" t="s">
        <v>13</v>
      </c>
      <c r="D30" s="34" t="s">
        <v>85</v>
      </c>
      <c r="E30" s="25">
        <v>360000</v>
      </c>
      <c r="F30" s="35">
        <v>4</v>
      </c>
      <c r="G30" s="35" t="s">
        <v>15</v>
      </c>
      <c r="H30" s="100">
        <v>1440000</v>
      </c>
      <c r="I30" s="47" t="s">
        <v>95</v>
      </c>
    </row>
    <row r="31" spans="1:13" ht="94.5" x14ac:dyDescent="0.25">
      <c r="B31" s="182"/>
      <c r="C31" s="18" t="s">
        <v>35</v>
      </c>
      <c r="D31" s="36" t="s">
        <v>36</v>
      </c>
      <c r="E31" s="25">
        <v>840000</v>
      </c>
      <c r="F31" s="26">
        <v>4</v>
      </c>
      <c r="G31" s="27" t="s">
        <v>15</v>
      </c>
      <c r="H31" s="100">
        <v>3360000</v>
      </c>
      <c r="I31" s="17" t="s">
        <v>96</v>
      </c>
    </row>
    <row r="32" spans="1:13" ht="16.5" thickBot="1" x14ac:dyDescent="0.3"/>
    <row r="33" spans="2:9" ht="31.5" x14ac:dyDescent="0.25">
      <c r="B33" s="8" t="s">
        <v>2</v>
      </c>
      <c r="C33" s="55" t="s">
        <v>2</v>
      </c>
      <c r="D33" s="8" t="s">
        <v>2</v>
      </c>
      <c r="E33" s="9" t="s">
        <v>3</v>
      </c>
      <c r="F33" s="10" t="s">
        <v>4</v>
      </c>
      <c r="G33" s="103" t="s">
        <v>5</v>
      </c>
      <c r="H33" s="9" t="s">
        <v>6</v>
      </c>
      <c r="I33" s="67" t="s">
        <v>61</v>
      </c>
    </row>
    <row r="34" spans="2:9" ht="110.25" x14ac:dyDescent="0.25">
      <c r="B34" s="199" t="s">
        <v>187</v>
      </c>
      <c r="C34" s="102" t="s">
        <v>10</v>
      </c>
      <c r="D34" s="19" t="s">
        <v>11</v>
      </c>
      <c r="E34" s="28">
        <v>1500000</v>
      </c>
      <c r="F34" s="16">
        <v>3</v>
      </c>
      <c r="G34" s="27" t="s">
        <v>97</v>
      </c>
      <c r="H34" s="28">
        <v>4500000</v>
      </c>
      <c r="I34" s="17" t="s">
        <v>98</v>
      </c>
    </row>
    <row r="35" spans="2:9" ht="94.5" x14ac:dyDescent="0.25">
      <c r="B35" s="200"/>
      <c r="C35" s="102" t="s">
        <v>13</v>
      </c>
      <c r="D35" s="34" t="s">
        <v>85</v>
      </c>
      <c r="E35" s="25">
        <v>360000</v>
      </c>
      <c r="F35" s="35">
        <v>2</v>
      </c>
      <c r="G35" s="35" t="s">
        <v>91</v>
      </c>
      <c r="H35" s="28">
        <v>720000</v>
      </c>
      <c r="I35" s="96" t="s">
        <v>99</v>
      </c>
    </row>
    <row r="36" spans="2:9" ht="110.25" x14ac:dyDescent="0.25">
      <c r="B36" s="200"/>
      <c r="C36" s="102" t="s">
        <v>13</v>
      </c>
      <c r="D36" s="34" t="s">
        <v>88</v>
      </c>
      <c r="E36" s="25">
        <v>3500000</v>
      </c>
      <c r="F36" s="35">
        <v>1</v>
      </c>
      <c r="G36" s="35" t="s">
        <v>89</v>
      </c>
      <c r="H36" s="28">
        <v>3500000</v>
      </c>
      <c r="I36" s="96" t="s">
        <v>100</v>
      </c>
    </row>
    <row r="37" spans="2:9" ht="94.5" x14ac:dyDescent="0.25">
      <c r="B37" s="201"/>
      <c r="C37" s="18" t="s">
        <v>35</v>
      </c>
      <c r="D37" s="36" t="s">
        <v>101</v>
      </c>
      <c r="E37" s="25">
        <v>840000</v>
      </c>
      <c r="F37" s="26">
        <v>2</v>
      </c>
      <c r="G37" s="27" t="s">
        <v>37</v>
      </c>
      <c r="H37" s="28">
        <v>1680000</v>
      </c>
      <c r="I37" s="17" t="s">
        <v>102</v>
      </c>
    </row>
    <row r="38" spans="2:9" ht="16.5" thickBot="1" x14ac:dyDescent="0.3"/>
    <row r="39" spans="2:9" ht="31.5" x14ac:dyDescent="0.25">
      <c r="B39" s="8" t="s">
        <v>2</v>
      </c>
      <c r="C39" s="55" t="s">
        <v>2</v>
      </c>
      <c r="D39" s="8" t="s">
        <v>2</v>
      </c>
      <c r="E39" s="9" t="s">
        <v>3</v>
      </c>
      <c r="F39" s="10" t="s">
        <v>4</v>
      </c>
      <c r="G39" s="103" t="s">
        <v>5</v>
      </c>
      <c r="H39" s="9" t="s">
        <v>6</v>
      </c>
      <c r="I39" s="67" t="s">
        <v>61</v>
      </c>
    </row>
    <row r="40" spans="2:9" ht="78.75" x14ac:dyDescent="0.25">
      <c r="B40" s="199" t="s">
        <v>188</v>
      </c>
      <c r="C40" s="102" t="s">
        <v>10</v>
      </c>
      <c r="D40" s="19" t="s">
        <v>11</v>
      </c>
      <c r="E40" s="28">
        <v>1500000</v>
      </c>
      <c r="F40" s="16">
        <v>2</v>
      </c>
      <c r="G40" s="16" t="s">
        <v>103</v>
      </c>
      <c r="H40" s="28">
        <v>3000000</v>
      </c>
      <c r="I40" s="17" t="s">
        <v>104</v>
      </c>
    </row>
    <row r="41" spans="2:9" ht="47.25" x14ac:dyDescent="0.25">
      <c r="B41" s="200"/>
      <c r="C41" s="202" t="s">
        <v>13</v>
      </c>
      <c r="D41" s="34" t="s">
        <v>85</v>
      </c>
      <c r="E41" s="25">
        <v>360000</v>
      </c>
      <c r="F41" s="35">
        <v>5</v>
      </c>
      <c r="G41" s="35" t="s">
        <v>91</v>
      </c>
      <c r="H41" s="28">
        <v>1800000</v>
      </c>
      <c r="I41" s="96" t="s">
        <v>105</v>
      </c>
    </row>
    <row r="42" spans="2:9" ht="63" x14ac:dyDescent="0.25">
      <c r="B42" s="200"/>
      <c r="C42" s="203"/>
      <c r="D42" s="36" t="s">
        <v>88</v>
      </c>
      <c r="E42" s="28">
        <v>15000000</v>
      </c>
      <c r="F42" s="38">
        <v>1</v>
      </c>
      <c r="G42" s="38" t="s">
        <v>89</v>
      </c>
      <c r="H42" s="28">
        <v>15000000</v>
      </c>
      <c r="I42" s="96" t="s">
        <v>106</v>
      </c>
    </row>
    <row r="43" spans="2:9" ht="47.25" x14ac:dyDescent="0.25">
      <c r="B43" s="200"/>
      <c r="C43" s="204"/>
      <c r="D43" s="34" t="s">
        <v>83</v>
      </c>
      <c r="E43" s="25">
        <v>1272000</v>
      </c>
      <c r="F43" s="35">
        <v>1</v>
      </c>
      <c r="G43" s="35" t="s">
        <v>89</v>
      </c>
      <c r="H43" s="28">
        <v>1272000</v>
      </c>
      <c r="I43" s="17" t="s">
        <v>107</v>
      </c>
    </row>
    <row r="44" spans="2:9" ht="47.25" x14ac:dyDescent="0.25">
      <c r="B44" s="201"/>
      <c r="C44" s="18" t="s">
        <v>35</v>
      </c>
      <c r="D44" s="36" t="s">
        <v>36</v>
      </c>
      <c r="E44" s="25">
        <v>720000</v>
      </c>
      <c r="F44" s="26">
        <v>2</v>
      </c>
      <c r="G44" s="27" t="s">
        <v>8</v>
      </c>
      <c r="H44" s="28">
        <v>1440000</v>
      </c>
      <c r="I44" s="17" t="s">
        <v>108</v>
      </c>
    </row>
    <row r="45" spans="2:9" ht="16.5" thickBot="1" x14ac:dyDescent="0.3"/>
    <row r="46" spans="2:9" ht="31.5" x14ac:dyDescent="0.25">
      <c r="B46" s="104" t="s">
        <v>2</v>
      </c>
      <c r="C46" s="132" t="s">
        <v>2</v>
      </c>
      <c r="D46" s="104" t="s">
        <v>2</v>
      </c>
      <c r="E46" s="9" t="s">
        <v>109</v>
      </c>
      <c r="F46" s="105" t="s">
        <v>4</v>
      </c>
      <c r="G46" s="106" t="s">
        <v>76</v>
      </c>
      <c r="H46" s="9" t="s">
        <v>6</v>
      </c>
      <c r="I46" s="107" t="s">
        <v>7</v>
      </c>
    </row>
    <row r="47" spans="2:9" ht="157.5" x14ac:dyDescent="0.25">
      <c r="B47" s="180" t="s">
        <v>189</v>
      </c>
      <c r="C47" s="183" t="s">
        <v>13</v>
      </c>
      <c r="D47" s="110" t="s">
        <v>14</v>
      </c>
      <c r="E47" s="108">
        <v>360000</v>
      </c>
      <c r="F47" s="109">
        <v>7</v>
      </c>
      <c r="G47" s="32" t="s">
        <v>15</v>
      </c>
      <c r="H47" s="108">
        <v>2520000</v>
      </c>
      <c r="I47" s="33" t="s">
        <v>110</v>
      </c>
    </row>
    <row r="48" spans="2:9" ht="126" x14ac:dyDescent="0.25">
      <c r="B48" s="181"/>
      <c r="C48" s="184"/>
      <c r="D48" s="110" t="s">
        <v>111</v>
      </c>
      <c r="E48" s="108">
        <v>4964220</v>
      </c>
      <c r="F48" s="109">
        <v>2</v>
      </c>
      <c r="G48" s="32" t="s">
        <v>112</v>
      </c>
      <c r="H48" s="108">
        <v>9928440</v>
      </c>
      <c r="I48" s="33" t="s">
        <v>113</v>
      </c>
    </row>
    <row r="49" spans="2:9" ht="126" x14ac:dyDescent="0.25">
      <c r="B49" s="181"/>
      <c r="C49" s="184"/>
      <c r="D49" s="30" t="s">
        <v>114</v>
      </c>
      <c r="E49" s="108">
        <v>1696000</v>
      </c>
      <c r="F49" s="109">
        <v>4</v>
      </c>
      <c r="G49" s="32" t="s">
        <v>112</v>
      </c>
      <c r="H49" s="108">
        <v>6784000</v>
      </c>
      <c r="I49" s="33" t="s">
        <v>115</v>
      </c>
    </row>
    <row r="50" spans="2:9" ht="94.5" x14ac:dyDescent="0.25">
      <c r="B50" s="181"/>
      <c r="C50" s="184"/>
      <c r="D50" s="30" t="s">
        <v>116</v>
      </c>
      <c r="E50" s="108">
        <v>1007000</v>
      </c>
      <c r="F50" s="109">
        <v>3</v>
      </c>
      <c r="G50" s="32" t="s">
        <v>112</v>
      </c>
      <c r="H50" s="108">
        <v>3021000</v>
      </c>
      <c r="I50" s="33" t="s">
        <v>117</v>
      </c>
    </row>
    <row r="51" spans="2:9" ht="126" x14ac:dyDescent="0.25">
      <c r="B51" s="181"/>
      <c r="C51" s="184"/>
      <c r="D51" s="30" t="s">
        <v>118</v>
      </c>
      <c r="E51" s="108">
        <v>4500000</v>
      </c>
      <c r="F51" s="109">
        <v>4</v>
      </c>
      <c r="G51" s="32" t="s">
        <v>21</v>
      </c>
      <c r="H51" s="108">
        <v>18000000</v>
      </c>
      <c r="I51" s="33" t="s">
        <v>119</v>
      </c>
    </row>
    <row r="52" spans="2:9" ht="78.75" x14ac:dyDescent="0.25">
      <c r="B52" s="181"/>
      <c r="C52" s="184"/>
      <c r="D52" s="30" t="s">
        <v>120</v>
      </c>
      <c r="E52" s="108">
        <v>500000</v>
      </c>
      <c r="F52" s="109">
        <v>1</v>
      </c>
      <c r="G52" s="32" t="s">
        <v>21</v>
      </c>
      <c r="H52" s="108">
        <v>500000</v>
      </c>
      <c r="I52" s="33" t="s">
        <v>121</v>
      </c>
    </row>
    <row r="53" spans="2:9" ht="110.25" x14ac:dyDescent="0.25">
      <c r="B53" s="181"/>
      <c r="C53" s="184"/>
      <c r="D53" s="30" t="s">
        <v>122</v>
      </c>
      <c r="E53" s="108">
        <v>800000</v>
      </c>
      <c r="F53" s="109">
        <v>4</v>
      </c>
      <c r="G53" s="32" t="s">
        <v>21</v>
      </c>
      <c r="H53" s="108">
        <v>3200000</v>
      </c>
      <c r="I53" s="33" t="s">
        <v>123</v>
      </c>
    </row>
    <row r="54" spans="2:9" ht="110.25" x14ac:dyDescent="0.25">
      <c r="B54" s="181"/>
      <c r="C54" s="184"/>
      <c r="D54" s="30" t="s">
        <v>124</v>
      </c>
      <c r="E54" s="108">
        <v>1000000</v>
      </c>
      <c r="F54" s="109">
        <v>4</v>
      </c>
      <c r="G54" s="32" t="s">
        <v>21</v>
      </c>
      <c r="H54" s="108">
        <v>4000000</v>
      </c>
      <c r="I54" s="33" t="s">
        <v>125</v>
      </c>
    </row>
    <row r="55" spans="2:9" ht="110.25" x14ac:dyDescent="0.25">
      <c r="B55" s="181"/>
      <c r="C55" s="184"/>
      <c r="D55" s="30" t="s">
        <v>126</v>
      </c>
      <c r="E55" s="108">
        <v>212000</v>
      </c>
      <c r="F55" s="109">
        <v>6</v>
      </c>
      <c r="G55" s="32" t="s">
        <v>112</v>
      </c>
      <c r="H55" s="108">
        <v>1272000</v>
      </c>
      <c r="I55" s="33" t="s">
        <v>127</v>
      </c>
    </row>
    <row r="56" spans="2:9" ht="94.5" x14ac:dyDescent="0.25">
      <c r="B56" s="181"/>
      <c r="C56" s="184"/>
      <c r="D56" s="30" t="s">
        <v>128</v>
      </c>
      <c r="E56" s="108">
        <v>1450000</v>
      </c>
      <c r="F56" s="109">
        <v>1</v>
      </c>
      <c r="G56" s="32" t="s">
        <v>129</v>
      </c>
      <c r="H56" s="108">
        <v>1450000</v>
      </c>
      <c r="I56" s="33" t="s">
        <v>130</v>
      </c>
    </row>
    <row r="57" spans="2:9" ht="110.25" x14ac:dyDescent="0.25">
      <c r="B57" s="181"/>
      <c r="C57" s="184"/>
      <c r="D57" s="30" t="s">
        <v>131</v>
      </c>
      <c r="E57" s="108">
        <v>4028000</v>
      </c>
      <c r="F57" s="109">
        <v>1</v>
      </c>
      <c r="G57" s="32" t="s">
        <v>9</v>
      </c>
      <c r="H57" s="108">
        <v>4028000</v>
      </c>
      <c r="I57" s="33" t="s">
        <v>132</v>
      </c>
    </row>
    <row r="58" spans="2:9" ht="126" x14ac:dyDescent="0.25">
      <c r="B58" s="181"/>
      <c r="C58" s="185"/>
      <c r="D58" s="111" t="s">
        <v>133</v>
      </c>
      <c r="E58" s="108">
        <v>40000000</v>
      </c>
      <c r="F58" s="109">
        <v>1</v>
      </c>
      <c r="G58" s="32" t="s">
        <v>58</v>
      </c>
      <c r="H58" s="108">
        <v>40000000</v>
      </c>
      <c r="I58" s="33" t="s">
        <v>134</v>
      </c>
    </row>
    <row r="59" spans="2:9" ht="47.25" x14ac:dyDescent="0.25">
      <c r="B59" s="181"/>
      <c r="C59" s="18" t="s">
        <v>31</v>
      </c>
      <c r="D59" s="30" t="s">
        <v>32</v>
      </c>
      <c r="E59" s="108">
        <v>40112.519999999997</v>
      </c>
      <c r="F59" s="109">
        <v>1</v>
      </c>
      <c r="G59" s="32" t="s">
        <v>21</v>
      </c>
      <c r="H59" s="112">
        <v>40113</v>
      </c>
      <c r="I59" s="33" t="s">
        <v>135</v>
      </c>
    </row>
    <row r="60" spans="2:9" ht="78.75" x14ac:dyDescent="0.25">
      <c r="B60" s="182"/>
      <c r="C60" s="22" t="s">
        <v>136</v>
      </c>
      <c r="D60" s="36" t="s">
        <v>36</v>
      </c>
      <c r="E60" s="113">
        <v>840000</v>
      </c>
      <c r="F60" s="109">
        <v>3</v>
      </c>
      <c r="G60" s="32" t="s">
        <v>37</v>
      </c>
      <c r="H60" s="108">
        <v>2520000</v>
      </c>
      <c r="I60" s="33" t="s">
        <v>137</v>
      </c>
    </row>
    <row r="61" spans="2:9" ht="16.5" thickBot="1" x14ac:dyDescent="0.3"/>
    <row r="62" spans="2:9" ht="31.5" x14ac:dyDescent="0.25">
      <c r="B62" s="114" t="s">
        <v>2</v>
      </c>
      <c r="C62" s="133" t="s">
        <v>2</v>
      </c>
      <c r="D62" s="114" t="s">
        <v>2</v>
      </c>
      <c r="E62" s="9" t="s">
        <v>3</v>
      </c>
      <c r="F62" s="115" t="s">
        <v>4</v>
      </c>
      <c r="G62" s="115" t="s">
        <v>5</v>
      </c>
      <c r="H62" s="9" t="s">
        <v>6</v>
      </c>
      <c r="I62" s="116" t="s">
        <v>7</v>
      </c>
    </row>
    <row r="63" spans="2:9" ht="78.75" x14ac:dyDescent="0.25">
      <c r="B63" s="186" t="s">
        <v>190</v>
      </c>
      <c r="C63" s="189" t="s">
        <v>13</v>
      </c>
      <c r="D63" s="120" t="s">
        <v>126</v>
      </c>
      <c r="E63" s="28">
        <v>224720</v>
      </c>
      <c r="F63" s="121">
        <v>5</v>
      </c>
      <c r="G63" s="122" t="s">
        <v>18</v>
      </c>
      <c r="H63" s="108">
        <v>1123600</v>
      </c>
      <c r="I63" s="118" t="s">
        <v>138</v>
      </c>
    </row>
    <row r="64" spans="2:9" ht="110.25" x14ac:dyDescent="0.25">
      <c r="B64" s="187"/>
      <c r="C64" s="190"/>
      <c r="D64" s="123" t="s">
        <v>139</v>
      </c>
      <c r="E64" s="108">
        <v>530000</v>
      </c>
      <c r="F64" s="121">
        <v>5</v>
      </c>
      <c r="G64" s="122" t="s">
        <v>15</v>
      </c>
      <c r="H64" s="108">
        <v>2650000</v>
      </c>
      <c r="I64" s="118" t="s">
        <v>140</v>
      </c>
    </row>
    <row r="65" spans="2:9" ht="126" x14ac:dyDescent="0.25">
      <c r="B65" s="187"/>
      <c r="C65" s="190"/>
      <c r="D65" s="30" t="s">
        <v>141</v>
      </c>
      <c r="E65" s="108">
        <v>800000</v>
      </c>
      <c r="F65" s="109">
        <v>1</v>
      </c>
      <c r="G65" s="32" t="s">
        <v>21</v>
      </c>
      <c r="H65" s="108">
        <v>800000</v>
      </c>
      <c r="I65" s="118" t="s">
        <v>142</v>
      </c>
    </row>
    <row r="66" spans="2:9" ht="110.25" x14ac:dyDescent="0.25">
      <c r="B66" s="187"/>
      <c r="C66" s="190"/>
      <c r="D66" s="30" t="s">
        <v>124</v>
      </c>
      <c r="E66" s="108">
        <v>1000000</v>
      </c>
      <c r="F66" s="109">
        <v>1</v>
      </c>
      <c r="G66" s="32" t="s">
        <v>21</v>
      </c>
      <c r="H66" s="108">
        <v>1000000</v>
      </c>
      <c r="I66" s="118" t="s">
        <v>143</v>
      </c>
    </row>
    <row r="67" spans="2:9" ht="110.25" x14ac:dyDescent="0.25">
      <c r="B67" s="187"/>
      <c r="C67" s="191"/>
      <c r="D67" s="123" t="s">
        <v>144</v>
      </c>
      <c r="E67" s="108">
        <v>1000000</v>
      </c>
      <c r="F67" s="121">
        <v>1</v>
      </c>
      <c r="G67" s="122" t="s">
        <v>21</v>
      </c>
      <c r="H67" s="108">
        <v>1000000</v>
      </c>
      <c r="I67" s="118" t="s">
        <v>145</v>
      </c>
    </row>
    <row r="68" spans="2:9" ht="63" x14ac:dyDescent="0.25">
      <c r="B68" s="187"/>
      <c r="C68" s="119" t="s">
        <v>31</v>
      </c>
      <c r="D68" s="125" t="s">
        <v>32</v>
      </c>
      <c r="E68" s="28">
        <v>41355.9</v>
      </c>
      <c r="F68" s="126">
        <v>1</v>
      </c>
      <c r="G68" s="127" t="s">
        <v>21</v>
      </c>
      <c r="H68" s="112">
        <v>41356</v>
      </c>
      <c r="I68" s="128" t="s">
        <v>146</v>
      </c>
    </row>
    <row r="69" spans="2:9" ht="141.75" x14ac:dyDescent="0.25">
      <c r="B69" s="188"/>
      <c r="C69" s="119" t="s">
        <v>35</v>
      </c>
      <c r="D69" s="36" t="s">
        <v>36</v>
      </c>
      <c r="E69" s="28">
        <v>840000</v>
      </c>
      <c r="F69" s="124">
        <v>5</v>
      </c>
      <c r="G69" s="117" t="s">
        <v>147</v>
      </c>
      <c r="H69" s="108">
        <v>4200000</v>
      </c>
      <c r="I69" s="118" t="s">
        <v>148</v>
      </c>
    </row>
    <row r="70" spans="2:9" ht="16.5" thickBot="1" x14ac:dyDescent="0.3"/>
    <row r="71" spans="2:9" ht="31.5" x14ac:dyDescent="0.25">
      <c r="B71" s="8" t="s">
        <v>2</v>
      </c>
      <c r="C71" s="55" t="s">
        <v>2</v>
      </c>
      <c r="D71" s="8" t="s">
        <v>2</v>
      </c>
      <c r="E71" s="9" t="s">
        <v>75</v>
      </c>
      <c r="F71" s="10" t="s">
        <v>4</v>
      </c>
      <c r="G71" s="10" t="s">
        <v>76</v>
      </c>
      <c r="H71" s="9" t="s">
        <v>6</v>
      </c>
      <c r="I71" s="67" t="s">
        <v>61</v>
      </c>
    </row>
    <row r="72" spans="2:9" ht="110.25" x14ac:dyDescent="0.25">
      <c r="B72" s="192" t="s">
        <v>191</v>
      </c>
      <c r="C72" s="18" t="s">
        <v>10</v>
      </c>
      <c r="D72" s="24" t="s">
        <v>11</v>
      </c>
      <c r="E72" s="108">
        <v>1500000</v>
      </c>
      <c r="F72" s="58">
        <v>2</v>
      </c>
      <c r="G72" s="16" t="s">
        <v>12</v>
      </c>
      <c r="H72" s="39">
        <v>3000000</v>
      </c>
      <c r="I72" s="17" t="s">
        <v>149</v>
      </c>
    </row>
    <row r="73" spans="2:9" ht="94.5" x14ac:dyDescent="0.25">
      <c r="B73" s="193"/>
      <c r="C73" s="195" t="s">
        <v>13</v>
      </c>
      <c r="D73" s="36" t="s">
        <v>150</v>
      </c>
      <c r="E73" s="37">
        <v>10000000</v>
      </c>
      <c r="F73" s="59">
        <v>2</v>
      </c>
      <c r="G73" s="38" t="s">
        <v>151</v>
      </c>
      <c r="H73" s="39">
        <v>20000000</v>
      </c>
      <c r="I73" s="17" t="s">
        <v>152</v>
      </c>
    </row>
    <row r="74" spans="2:9" ht="94.5" x14ac:dyDescent="0.25">
      <c r="B74" s="193"/>
      <c r="C74" s="196"/>
      <c r="D74" s="36" t="s">
        <v>153</v>
      </c>
      <c r="E74" s="37">
        <v>1100000</v>
      </c>
      <c r="F74" s="59">
        <v>1</v>
      </c>
      <c r="G74" s="38" t="s">
        <v>154</v>
      </c>
      <c r="H74" s="39">
        <v>1100000</v>
      </c>
      <c r="I74" s="17" t="s">
        <v>155</v>
      </c>
    </row>
    <row r="75" spans="2:9" ht="94.5" x14ac:dyDescent="0.25">
      <c r="B75" s="193"/>
      <c r="C75" s="196"/>
      <c r="D75" s="20" t="s">
        <v>156</v>
      </c>
      <c r="E75" s="37">
        <v>1000000</v>
      </c>
      <c r="F75" s="59">
        <v>2</v>
      </c>
      <c r="G75" s="38" t="s">
        <v>112</v>
      </c>
      <c r="H75" s="39">
        <v>2000000</v>
      </c>
      <c r="I75" s="17" t="s">
        <v>157</v>
      </c>
    </row>
    <row r="76" spans="2:9" ht="110.25" x14ac:dyDescent="0.25">
      <c r="B76" s="193"/>
      <c r="C76" s="196"/>
      <c r="D76" s="20" t="s">
        <v>158</v>
      </c>
      <c r="E76" s="37">
        <v>6600000</v>
      </c>
      <c r="F76" s="59">
        <v>1</v>
      </c>
      <c r="G76" s="38" t="s">
        <v>159</v>
      </c>
      <c r="H76" s="39">
        <v>6600000</v>
      </c>
      <c r="I76" s="17" t="s">
        <v>160</v>
      </c>
    </row>
    <row r="77" spans="2:9" ht="126" x14ac:dyDescent="0.25">
      <c r="B77" s="193"/>
      <c r="C77" s="196"/>
      <c r="D77" s="20" t="s">
        <v>161</v>
      </c>
      <c r="E77" s="37">
        <v>5000000</v>
      </c>
      <c r="F77" s="59">
        <v>1</v>
      </c>
      <c r="G77" s="38" t="s">
        <v>159</v>
      </c>
      <c r="H77" s="39">
        <v>5000000</v>
      </c>
      <c r="I77" s="17" t="s">
        <v>162</v>
      </c>
    </row>
    <row r="78" spans="2:9" ht="110.25" x14ac:dyDescent="0.25">
      <c r="B78" s="193"/>
      <c r="C78" s="196"/>
      <c r="D78" s="20" t="s">
        <v>163</v>
      </c>
      <c r="E78" s="37">
        <v>3500000</v>
      </c>
      <c r="F78" s="59">
        <v>4</v>
      </c>
      <c r="G78" s="38" t="s">
        <v>18</v>
      </c>
      <c r="H78" s="39">
        <v>14000000</v>
      </c>
      <c r="I78" s="17" t="s">
        <v>164</v>
      </c>
    </row>
    <row r="79" spans="2:9" ht="94.5" x14ac:dyDescent="0.25">
      <c r="B79" s="193"/>
      <c r="C79" s="196"/>
      <c r="D79" s="20" t="s">
        <v>165</v>
      </c>
      <c r="E79" s="37">
        <v>515160</v>
      </c>
      <c r="F79" s="59">
        <v>1</v>
      </c>
      <c r="G79" s="38" t="s">
        <v>112</v>
      </c>
      <c r="H79" s="39">
        <v>515160</v>
      </c>
      <c r="I79" s="17" t="s">
        <v>166</v>
      </c>
    </row>
    <row r="80" spans="2:9" ht="94.5" x14ac:dyDescent="0.25">
      <c r="B80" s="193"/>
      <c r="C80" s="196"/>
      <c r="D80" s="36" t="s">
        <v>126</v>
      </c>
      <c r="E80" s="37">
        <v>215000</v>
      </c>
      <c r="F80" s="59">
        <v>7</v>
      </c>
      <c r="G80" s="38" t="s">
        <v>18</v>
      </c>
      <c r="H80" s="39">
        <v>1505000</v>
      </c>
      <c r="I80" s="17" t="s">
        <v>167</v>
      </c>
    </row>
    <row r="81" spans="2:9" ht="126" x14ac:dyDescent="0.25">
      <c r="B81" s="193"/>
      <c r="C81" s="196"/>
      <c r="D81" s="36" t="s">
        <v>168</v>
      </c>
      <c r="E81" s="37">
        <v>8239230</v>
      </c>
      <c r="F81" s="59">
        <v>1</v>
      </c>
      <c r="G81" s="38" t="s">
        <v>112</v>
      </c>
      <c r="H81" s="39">
        <v>8239230</v>
      </c>
      <c r="I81" s="17" t="s">
        <v>169</v>
      </c>
    </row>
    <row r="82" spans="2:9" ht="126" x14ac:dyDescent="0.25">
      <c r="B82" s="193"/>
      <c r="C82" s="196"/>
      <c r="D82" s="36" t="s">
        <v>170</v>
      </c>
      <c r="E82" s="37">
        <v>576000</v>
      </c>
      <c r="F82" s="59">
        <v>7</v>
      </c>
      <c r="G82" s="38" t="s">
        <v>15</v>
      </c>
      <c r="H82" s="39">
        <v>4032000</v>
      </c>
      <c r="I82" s="17" t="s">
        <v>171</v>
      </c>
    </row>
    <row r="83" spans="2:9" ht="126" x14ac:dyDescent="0.25">
      <c r="B83" s="193"/>
      <c r="C83" s="196"/>
      <c r="D83" s="36" t="s">
        <v>172</v>
      </c>
      <c r="E83" s="37">
        <v>1000000</v>
      </c>
      <c r="F83" s="38">
        <v>2</v>
      </c>
      <c r="G83" s="38" t="s">
        <v>22</v>
      </c>
      <c r="H83" s="39">
        <v>2000000</v>
      </c>
      <c r="I83" s="17" t="s">
        <v>173</v>
      </c>
    </row>
    <row r="84" spans="2:9" ht="126" x14ac:dyDescent="0.25">
      <c r="B84" s="193"/>
      <c r="C84" s="196"/>
      <c r="D84" s="36" t="s">
        <v>174</v>
      </c>
      <c r="E84" s="37">
        <v>4500000</v>
      </c>
      <c r="F84" s="38">
        <v>1</v>
      </c>
      <c r="G84" s="38" t="s">
        <v>112</v>
      </c>
      <c r="H84" s="39">
        <v>4500000</v>
      </c>
      <c r="I84" s="17" t="s">
        <v>175</v>
      </c>
    </row>
    <row r="85" spans="2:9" ht="110.25" x14ac:dyDescent="0.25">
      <c r="B85" s="193"/>
      <c r="C85" s="196"/>
      <c r="D85" s="36" t="s">
        <v>19</v>
      </c>
      <c r="E85" s="37">
        <v>2700000</v>
      </c>
      <c r="F85" s="38">
        <v>1</v>
      </c>
      <c r="G85" s="38" t="s">
        <v>112</v>
      </c>
      <c r="H85" s="39">
        <v>2700000</v>
      </c>
      <c r="I85" s="17" t="s">
        <v>176</v>
      </c>
    </row>
    <row r="86" spans="2:9" ht="126" x14ac:dyDescent="0.25">
      <c r="B86" s="193"/>
      <c r="C86" s="197"/>
      <c r="D86" s="36" t="s">
        <v>177</v>
      </c>
      <c r="E86" s="37">
        <v>18150000</v>
      </c>
      <c r="F86" s="38">
        <v>1</v>
      </c>
      <c r="G86" s="38" t="s">
        <v>26</v>
      </c>
      <c r="H86" s="39">
        <v>18150000</v>
      </c>
      <c r="I86" s="17" t="s">
        <v>178</v>
      </c>
    </row>
    <row r="87" spans="2:9" ht="63" x14ac:dyDescent="0.25">
      <c r="B87" s="193"/>
      <c r="C87" s="18" t="s">
        <v>31</v>
      </c>
      <c r="D87" s="36" t="s">
        <v>179</v>
      </c>
      <c r="E87" s="37">
        <v>39810.42</v>
      </c>
      <c r="F87" s="41">
        <v>1</v>
      </c>
      <c r="G87" s="16" t="s">
        <v>21</v>
      </c>
      <c r="H87" s="39">
        <v>39810</v>
      </c>
      <c r="I87" s="17" t="s">
        <v>180</v>
      </c>
    </row>
    <row r="88" spans="2:9" ht="110.25" x14ac:dyDescent="0.25">
      <c r="B88" s="194"/>
      <c r="C88" s="18" t="s">
        <v>35</v>
      </c>
      <c r="D88" s="36" t="s">
        <v>36</v>
      </c>
      <c r="E88" s="37">
        <v>840000</v>
      </c>
      <c r="F88" s="41">
        <v>1</v>
      </c>
      <c r="G88" s="16" t="s">
        <v>181</v>
      </c>
      <c r="H88" s="39">
        <v>840000</v>
      </c>
      <c r="I88" s="17" t="s">
        <v>182</v>
      </c>
    </row>
  </sheetData>
  <autoFilter ref="A2:P101" xr:uid="{E15834A2-E2F6-41C6-BD52-F6D31DE32432}"/>
  <mergeCells count="15">
    <mergeCell ref="B72:B88"/>
    <mergeCell ref="C73:C86"/>
    <mergeCell ref="C5:C13"/>
    <mergeCell ref="C14:C15"/>
    <mergeCell ref="C20:C25"/>
    <mergeCell ref="C41:C43"/>
    <mergeCell ref="B4:B16"/>
    <mergeCell ref="B19:B26"/>
    <mergeCell ref="B29:B31"/>
    <mergeCell ref="C47:C58"/>
    <mergeCell ref="C63:C67"/>
    <mergeCell ref="B34:B37"/>
    <mergeCell ref="B40:B44"/>
    <mergeCell ref="B47:B60"/>
    <mergeCell ref="B63:B6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COMPRAS SISTEMAS</vt:lpstr>
      <vt:lpstr>F-ADMINISTRATIVO (2)</vt:lpstr>
      <vt:lpstr>Hoja2</vt:lpstr>
      <vt:lpstr>'COMPRAS SISTEMAS'!Área_de_impresión</vt:lpstr>
      <vt:lpstr>'F-ADMINISTRATIVO (2)'!Área_de_impresión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DIRADMIN</dc:creator>
  <cp:lastModifiedBy>DIRADMIN</cp:lastModifiedBy>
  <dcterms:created xsi:type="dcterms:W3CDTF">2026-01-07T14:41:08Z</dcterms:created>
  <dcterms:modified xsi:type="dcterms:W3CDTF">2026-09-15T15:49:16Z</dcterms:modified>
</cp:coreProperties>
</file>