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PERSONAL\Desktop\COORDINADOR PPTAL\LEY DE TRANSPARENCIA PAGINA WEB\2019 EN ADELANTE - ANEXOS MATRIZ DE CUMPLIMIENTO\6. PLANEACION\6.2. PLAN DE GASTO PUBLICO\"/>
    </mc:Choice>
  </mc:AlternateContent>
  <bookViews>
    <workbookView xWindow="-120" yWindow="-120" windowWidth="29040" windowHeight="15840" tabRatio="739" firstSheet="3" activeTab="3"/>
  </bookViews>
  <sheets>
    <sheet name="PRESTACION DE SERVICIOS" sheetId="65" state="hidden" r:id="rId1"/>
    <sheet name="APROP 2020 DETALLADA" sheetId="18" state="hidden" r:id="rId2"/>
    <sheet name="ESTACIONES METEREOLÓGICAS" sheetId="92" state="hidden" r:id="rId3"/>
    <sheet name="PLAN DE COMPRAS" sheetId="98" r:id="rId4"/>
  </sheets>
  <externalReferences>
    <externalReference r:id="rId5"/>
  </externalReferences>
  <definedNames>
    <definedName name="_xlnm._FilterDatabase" localSheetId="1" hidden="1">'APROP 2020 DETALLADA'!$B$7:$H$132</definedName>
    <definedName name="_xlnm._FilterDatabase" localSheetId="3" hidden="1">'PLAN DE COMPRAS'!$A$4:$I$99</definedName>
    <definedName name="_xlnm._FilterDatabase" localSheetId="0" hidden="1">'PRESTACION DE SERVICIOS'!$D$4:$N$6</definedName>
    <definedName name="_xlnm.Print_Area" localSheetId="1">'APROP 2020 DETALLADA'!$B$2:$F$128</definedName>
    <definedName name="data" localSheetId="2">#REF!</definedName>
    <definedName name="data" localSheetId="0">#REF!</definedName>
    <definedName name="data">#REF!</definedName>
    <definedName name="FECFIN" localSheetId="2">#REF!</definedName>
    <definedName name="FECFIN" localSheetId="3">#REF!</definedName>
    <definedName name="FECFIN" localSheetId="0">#REF!</definedName>
    <definedName name="FECFIN">#REF!</definedName>
    <definedName name="FECHAF" localSheetId="2">#REF!</definedName>
    <definedName name="FECHAF" localSheetId="3">#REF!</definedName>
    <definedName name="FECHAF" localSheetId="0">#REF!</definedName>
    <definedName name="FECHAF">#REF!</definedName>
    <definedName name="FECHAFIN">'[1]RECAUDO OK'!$M$59</definedName>
    <definedName name="FECHAI" localSheetId="2">#REF!</definedName>
    <definedName name="FECHAI" localSheetId="3">#REF!</definedName>
    <definedName name="FECHAI" localSheetId="0">#REF!</definedName>
    <definedName name="FECHAI">#REF!</definedName>
    <definedName name="FECHAINI">'[1]RECAUDO OK'!$M$58</definedName>
    <definedName name="FECINI" localSheetId="2">#REF!</definedName>
    <definedName name="FECINI" localSheetId="3">#REF!</definedName>
    <definedName name="FECINI" localSheetId="0">#REF!</definedName>
    <definedName name="FECINI">#REF!</definedName>
    <definedName name="FECINIC" localSheetId="2">#REF!</definedName>
    <definedName name="FECINIC" localSheetId="3">#REF!</definedName>
    <definedName name="FECINIC" localSheetId="0">#REF!</definedName>
    <definedName name="FECINIC">#REF!</definedName>
    <definedName name="FEFIN" localSheetId="2">'[1]RECAUDO OK'!#REF!</definedName>
    <definedName name="FEFIN" localSheetId="3">'[1]RECAUDO OK'!#REF!</definedName>
    <definedName name="FEFIN" localSheetId="0">'[1]RECAUDO OK'!#REF!</definedName>
    <definedName name="FEFIN">'[1]RECAUDO OK'!#REF!</definedName>
    <definedName name="_xlnm.Print_Titles" localSheetId="1">'APROP 2020 DETALLADA'!$2:$5</definedName>
    <definedName name="Z_B4F84E58_6105_4108_BE7B_DA4F3BADB9B7_.wvu.Cols" localSheetId="1" hidden="1">'APROP 2020 DETALLADA'!#REF!,'APROP 2020 DETALLADA'!#REF!</definedName>
    <definedName name="Z_B4F84E58_6105_4108_BE7B_DA4F3BADB9B7_.wvu.PrintArea" localSheetId="1" hidden="1">'APROP 2020 DETALLADA'!$B$3:$F$128</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42" i="98" l="1"/>
  <c r="H36" i="98"/>
  <c r="H37" i="98"/>
  <c r="H38" i="98"/>
  <c r="H39" i="98"/>
  <c r="H40" i="98"/>
  <c r="H41" i="98"/>
  <c r="H98" i="98"/>
  <c r="H93" i="98"/>
  <c r="H94" i="98"/>
  <c r="H95" i="98"/>
  <c r="H96" i="98"/>
  <c r="H97" i="98"/>
  <c r="H79" i="98"/>
  <c r="H80" i="98"/>
  <c r="H81" i="98"/>
  <c r="H82" i="98"/>
  <c r="H83" i="98"/>
  <c r="H84" i="98"/>
  <c r="H85" i="98"/>
  <c r="H86" i="98"/>
  <c r="H87" i="98"/>
  <c r="H88" i="98"/>
  <c r="H89" i="98"/>
  <c r="H90" i="98"/>
  <c r="H91" i="98"/>
  <c r="H92" i="98"/>
  <c r="H77" i="98"/>
  <c r="H67" i="98"/>
  <c r="H68" i="98"/>
  <c r="H69" i="98"/>
  <c r="H70" i="98"/>
  <c r="H71" i="98"/>
  <c r="H72" i="98"/>
  <c r="H73" i="98"/>
  <c r="H74" i="98"/>
  <c r="H75" i="98"/>
  <c r="H76" i="98"/>
  <c r="H66" i="98"/>
  <c r="H25" i="98"/>
  <c r="H26" i="98"/>
  <c r="H13" i="98"/>
  <c r="H5" i="98"/>
  <c r="H35" i="98" l="1"/>
  <c r="H33" i="98"/>
  <c r="H32" i="98"/>
  <c r="H12" i="98"/>
  <c r="H11" i="98"/>
  <c r="H10" i="98"/>
  <c r="H9" i="98"/>
  <c r="H8" i="98"/>
  <c r="H7" i="98"/>
  <c r="H6" i="98"/>
  <c r="H56" i="98" l="1"/>
  <c r="H57" i="98"/>
  <c r="H58" i="98"/>
  <c r="H59" i="98"/>
  <c r="H60" i="98"/>
  <c r="H61" i="98"/>
  <c r="H62" i="98"/>
  <c r="H63" i="98"/>
  <c r="H64" i="98"/>
  <c r="H65" i="98"/>
  <c r="H78" i="98"/>
  <c r="H47" i="98"/>
  <c r="H48" i="98"/>
  <c r="H49" i="98"/>
  <c r="H50" i="98"/>
  <c r="H51" i="98"/>
  <c r="H52" i="98"/>
  <c r="H53" i="98"/>
  <c r="H54" i="98"/>
  <c r="H55" i="98"/>
  <c r="H28" i="98"/>
  <c r="H29" i="98"/>
  <c r="H30" i="98"/>
  <c r="H31" i="98"/>
  <c r="H34" i="98"/>
  <c r="H43" i="98"/>
  <c r="H22" i="98"/>
  <c r="H23" i="98"/>
  <c r="H24" i="98"/>
  <c r="H27" i="98"/>
  <c r="H46" i="98"/>
  <c r="H45" i="98"/>
  <c r="H21" i="98"/>
  <c r="H20" i="98"/>
  <c r="H19" i="98"/>
  <c r="H18" i="98"/>
  <c r="H17" i="98"/>
  <c r="H16" i="98"/>
  <c r="H15" i="98"/>
  <c r="F103" i="18" l="1"/>
  <c r="H103" i="18" s="1"/>
  <c r="F73" i="18"/>
  <c r="F70" i="18"/>
  <c r="F67" i="18"/>
  <c r="F66" i="18"/>
  <c r="F65" i="18"/>
  <c r="F64" i="18"/>
  <c r="F68" i="18"/>
  <c r="F63" i="18"/>
  <c r="F53" i="18"/>
  <c r="F72" i="18"/>
  <c r="F71" i="18"/>
  <c r="G62" i="18"/>
  <c r="E62" i="18"/>
  <c r="D62" i="18"/>
  <c r="G50" i="18"/>
  <c r="E50" i="18"/>
  <c r="D50" i="18"/>
  <c r="D49" i="18" l="1"/>
  <c r="E49" i="18"/>
  <c r="G49" i="18"/>
  <c r="C62" i="18"/>
  <c r="F62" i="18" s="1"/>
  <c r="F69" i="18"/>
  <c r="E108" i="18" l="1"/>
  <c r="D108" i="18"/>
  <c r="F11" i="18" l="1"/>
  <c r="G9" i="92" l="1"/>
  <c r="F9" i="92"/>
  <c r="F7" i="92"/>
  <c r="C119" i="18"/>
  <c r="F119" i="18" s="1"/>
  <c r="C115" i="18"/>
  <c r="C112" i="18"/>
  <c r="C116" i="18"/>
  <c r="F116" i="18" s="1"/>
  <c r="C114" i="18"/>
  <c r="C113" i="18"/>
  <c r="C109" i="18"/>
  <c r="C117" i="18" l="1"/>
  <c r="F117" i="18" s="1"/>
  <c r="C110" i="18"/>
  <c r="F11" i="92"/>
  <c r="C111" i="18"/>
  <c r="C118" i="18"/>
  <c r="F118" i="18" s="1"/>
  <c r="C108" i="18" l="1"/>
  <c r="F113" i="18" l="1"/>
  <c r="H113" i="18" s="1"/>
  <c r="F115" i="18" l="1"/>
  <c r="F112" i="18"/>
  <c r="H112" i="18" s="1"/>
  <c r="F114" i="18"/>
  <c r="F106" i="18" l="1"/>
  <c r="H106" i="18" s="1"/>
  <c r="F105" i="18"/>
  <c r="H105" i="18" s="1"/>
  <c r="F92" i="18"/>
  <c r="H92" i="18" s="1"/>
  <c r="F111" i="18" l="1"/>
  <c r="H111" i="18" s="1"/>
  <c r="F110" i="18"/>
  <c r="H110" i="18" s="1"/>
  <c r="F109" i="18"/>
  <c r="F108" i="18" l="1"/>
  <c r="H109" i="18"/>
  <c r="F16" i="18" l="1"/>
  <c r="F12" i="18"/>
  <c r="G75" i="18"/>
  <c r="H12" i="18" l="1"/>
  <c r="H11" i="18"/>
  <c r="G108" i="18" l="1"/>
  <c r="F104" i="18"/>
  <c r="H104" i="18" s="1"/>
  <c r="F101" i="18"/>
  <c r="H101" i="18" s="1"/>
  <c r="C93" i="18" l="1"/>
  <c r="C94" i="18"/>
  <c r="F125" i="18" l="1"/>
  <c r="H125" i="18" s="1"/>
  <c r="C124" i="18"/>
  <c r="C55" i="18" l="1"/>
  <c r="F55" i="18" s="1"/>
  <c r="F82" i="18" l="1"/>
  <c r="F94" i="18"/>
  <c r="H94" i="18" s="1"/>
  <c r="F102" i="18"/>
  <c r="H102" i="18" s="1"/>
  <c r="C91" i="18" l="1"/>
  <c r="F91" i="18" s="1"/>
  <c r="H91" i="18" s="1"/>
  <c r="C39" i="18" l="1"/>
  <c r="C44" i="18"/>
  <c r="H9" i="65" l="1"/>
  <c r="H10" i="65"/>
  <c r="F8" i="65" l="1"/>
  <c r="H8" i="65" s="1"/>
  <c r="E7" i="65"/>
  <c r="H7" i="65" s="1"/>
  <c r="E6" i="65"/>
  <c r="H6" i="65" s="1"/>
  <c r="H5" i="65"/>
  <c r="H11" i="65" l="1"/>
  <c r="E75" i="18" l="1"/>
  <c r="D75" i="18"/>
  <c r="G34" i="18"/>
  <c r="G22" i="18"/>
  <c r="F44" i="18"/>
  <c r="H44" i="18" s="1"/>
  <c r="F45" i="18"/>
  <c r="H45" i="18" s="1"/>
  <c r="G21" i="18" l="1"/>
  <c r="G20" i="18" s="1"/>
  <c r="G77" i="18"/>
  <c r="C100" i="18" l="1"/>
  <c r="F100" i="18" s="1"/>
  <c r="H100" i="18" s="1"/>
  <c r="C98" i="18"/>
  <c r="C99" i="18" l="1"/>
  <c r="C97" i="18" l="1"/>
  <c r="F97" i="18" s="1"/>
  <c r="H97" i="18" s="1"/>
  <c r="C40" i="18" l="1"/>
  <c r="C46" i="18" l="1"/>
  <c r="C42" i="18" l="1"/>
  <c r="C35" i="18"/>
  <c r="C43" i="18"/>
  <c r="F43" i="18" s="1"/>
  <c r="F42" i="18" l="1"/>
  <c r="F99" i="18" l="1"/>
  <c r="H99" i="18" s="1"/>
  <c r="F98" i="18" l="1"/>
  <c r="H98" i="18" s="1"/>
  <c r="F93" i="18" l="1"/>
  <c r="H93" i="18" s="1"/>
  <c r="F95" i="18"/>
  <c r="H95" i="18" s="1"/>
  <c r="F96" i="18"/>
  <c r="H96" i="18" s="1"/>
  <c r="F13" i="18" l="1"/>
  <c r="C75" i="18" l="1"/>
  <c r="H13" i="18"/>
  <c r="F75" i="18" l="1"/>
  <c r="H75" i="18" l="1"/>
  <c r="C27" i="18" l="1"/>
  <c r="G10" i="18" l="1"/>
  <c r="F17" i="18" l="1"/>
  <c r="F41" i="18"/>
  <c r="H41" i="18" s="1"/>
  <c r="F40" i="18"/>
  <c r="F39" i="18"/>
  <c r="H39" i="18" s="1"/>
  <c r="F38" i="18"/>
  <c r="H38" i="18" s="1"/>
  <c r="F36" i="18"/>
  <c r="H36" i="18" s="1"/>
  <c r="F35" i="18"/>
  <c r="H35" i="18" s="1"/>
  <c r="H16" i="18"/>
  <c r="H17" i="18" l="1"/>
  <c r="H82" i="18" l="1"/>
  <c r="D120" i="18" l="1"/>
  <c r="D107" i="18" s="1"/>
  <c r="E89" i="18"/>
  <c r="E120" i="18"/>
  <c r="E124" i="18"/>
  <c r="G15" i="18"/>
  <c r="G18" i="18" s="1"/>
  <c r="G89" i="18"/>
  <c r="H108" i="18"/>
  <c r="G120" i="18"/>
  <c r="G107" i="18" s="1"/>
  <c r="G74" i="18"/>
  <c r="D74" i="18"/>
  <c r="D10" i="18"/>
  <c r="D15" i="18"/>
  <c r="E22" i="18"/>
  <c r="E34" i="18"/>
  <c r="E74" i="18"/>
  <c r="F124" i="18"/>
  <c r="H124" i="18" s="1"/>
  <c r="E10" i="18"/>
  <c r="E15" i="18"/>
  <c r="C56" i="18" l="1"/>
  <c r="F56" i="18" s="1"/>
  <c r="C83" i="18"/>
  <c r="E21" i="18"/>
  <c r="E20" i="18" s="1"/>
  <c r="E107" i="18"/>
  <c r="C47" i="18"/>
  <c r="F47" i="18" s="1"/>
  <c r="H47" i="18" s="1"/>
  <c r="F46" i="18"/>
  <c r="H46" i="18" s="1"/>
  <c r="D18" i="18"/>
  <c r="E18" i="18"/>
  <c r="D22" i="18"/>
  <c r="G76" i="18"/>
  <c r="D77" i="18"/>
  <c r="D34" i="18"/>
  <c r="C24" i="18" l="1"/>
  <c r="D21" i="18"/>
  <c r="D20" i="18" s="1"/>
  <c r="C51" i="18"/>
  <c r="C34" i="18"/>
  <c r="F80" i="18"/>
  <c r="H80" i="18" s="1"/>
  <c r="C52" i="18"/>
  <c r="F52" i="18" s="1"/>
  <c r="F25" i="18"/>
  <c r="H25" i="18" s="1"/>
  <c r="C28" i="18"/>
  <c r="G126" i="18"/>
  <c r="F51" i="18" l="1"/>
  <c r="G127" i="18"/>
  <c r="C14" i="18" s="1"/>
  <c r="F28" i="18"/>
  <c r="H28" i="18" s="1"/>
  <c r="C58" i="18"/>
  <c r="F58" i="18" s="1"/>
  <c r="C54" i="18"/>
  <c r="F54" i="18" s="1"/>
  <c r="C57" i="18"/>
  <c r="F57" i="18" s="1"/>
  <c r="H42" i="18"/>
  <c r="F48" i="18"/>
  <c r="H48" i="18" s="1"/>
  <c r="F37" i="18"/>
  <c r="H37" i="18" s="1"/>
  <c r="C59" i="18"/>
  <c r="F59" i="18" s="1"/>
  <c r="C23" i="18"/>
  <c r="C60" i="18"/>
  <c r="F60" i="18" s="1"/>
  <c r="C61" i="18"/>
  <c r="F61" i="18" s="1"/>
  <c r="C30" i="18" l="1"/>
  <c r="C32" i="18"/>
  <c r="C50" i="18"/>
  <c r="F14" i="18"/>
  <c r="G128" i="18"/>
  <c r="C31" i="18"/>
  <c r="C33" i="18"/>
  <c r="C79" i="18"/>
  <c r="F79" i="18" s="1"/>
  <c r="F34" i="18"/>
  <c r="H34" i="18" s="1"/>
  <c r="C87" i="18"/>
  <c r="F87" i="18" s="1"/>
  <c r="C78" i="18"/>
  <c r="F50" i="18" l="1"/>
  <c r="F49" i="18" s="1"/>
  <c r="C49" i="18"/>
  <c r="F78" i="18"/>
  <c r="H78" i="18" s="1"/>
  <c r="H14" i="18"/>
  <c r="C29" i="18"/>
  <c r="C88" i="18"/>
  <c r="F88" i="18" s="1"/>
  <c r="C86" i="18"/>
  <c r="F86" i="18" s="1"/>
  <c r="F24" i="18"/>
  <c r="H24" i="18" s="1"/>
  <c r="H79" i="18"/>
  <c r="F31" i="18"/>
  <c r="H31" i="18" s="1"/>
  <c r="F23" i="18"/>
  <c r="H23" i="18" s="1"/>
  <c r="F32" i="18"/>
  <c r="H32" i="18" s="1"/>
  <c r="F30" i="18"/>
  <c r="H30" i="18" s="1"/>
  <c r="F33" i="18"/>
  <c r="H33" i="18" s="1"/>
  <c r="H87" i="18"/>
  <c r="C85" i="18"/>
  <c r="F85" i="18" s="1"/>
  <c r="C26" i="18" l="1"/>
  <c r="C84" i="18"/>
  <c r="F84" i="18" s="1"/>
  <c r="C81" i="18"/>
  <c r="F29" i="18"/>
  <c r="H29" i="18" s="1"/>
  <c r="H86" i="18"/>
  <c r="H88" i="18"/>
  <c r="E77" i="18"/>
  <c r="C22" i="18" l="1"/>
  <c r="C21" i="18" s="1"/>
  <c r="C20" i="18" s="1"/>
  <c r="F81" i="18"/>
  <c r="H81" i="18" s="1"/>
  <c r="C77" i="18"/>
  <c r="F26" i="18"/>
  <c r="H26" i="18" s="1"/>
  <c r="H85" i="18"/>
  <c r="E76" i="18"/>
  <c r="E126" i="18" l="1"/>
  <c r="F83" i="18"/>
  <c r="H83" i="18" s="1"/>
  <c r="H84" i="18"/>
  <c r="E127" i="18" l="1"/>
  <c r="E128" i="18" s="1"/>
  <c r="E129" i="18" s="1"/>
  <c r="F77" i="18"/>
  <c r="F15" i="18"/>
  <c r="H15" i="18" s="1"/>
  <c r="H77" i="18" l="1"/>
  <c r="C15" i="18"/>
  <c r="F27" i="18" l="1"/>
  <c r="H27" i="18" s="1"/>
  <c r="F22" i="18" l="1"/>
  <c r="H22" i="18" l="1"/>
  <c r="F21" i="18"/>
  <c r="H21" i="18" l="1"/>
  <c r="F20" i="18"/>
  <c r="H20" i="18" s="1"/>
  <c r="D89" i="18"/>
  <c r="D76" i="18" s="1"/>
  <c r="D126" i="18" s="1"/>
  <c r="D127" i="18" s="1"/>
  <c r="D128" i="18" s="1"/>
  <c r="D129" i="18" l="1"/>
  <c r="C10" i="18" l="1"/>
  <c r="C18" i="18" l="1"/>
  <c r="F10" i="18"/>
  <c r="F18" i="18" l="1"/>
  <c r="H10" i="18"/>
  <c r="C74" i="18"/>
  <c r="H18" i="18" l="1"/>
  <c r="F74" i="18"/>
  <c r="H74" i="18" l="1"/>
  <c r="C89" i="18" l="1"/>
  <c r="F90" i="18"/>
  <c r="H90" i="18" l="1"/>
  <c r="C121" i="18" l="1"/>
  <c r="C122" i="18"/>
  <c r="F122" i="18" l="1"/>
  <c r="H122" i="18" s="1"/>
  <c r="C123" i="18"/>
  <c r="F123" i="18" s="1"/>
  <c r="H123" i="18" s="1"/>
  <c r="C120" i="18" l="1"/>
  <c r="C107" i="18" s="1"/>
  <c r="C76" i="18" s="1"/>
  <c r="C126" i="18" s="1"/>
  <c r="F121" i="18"/>
  <c r="H121" i="18" s="1"/>
  <c r="C127" i="18" l="1"/>
  <c r="F120" i="18"/>
  <c r="F107" i="18" s="1"/>
  <c r="C128" i="18" l="1"/>
  <c r="H120" i="18"/>
  <c r="H107" i="18" l="1"/>
  <c r="F89" i="18" l="1"/>
  <c r="C129" i="18" l="1"/>
  <c r="F76" i="18"/>
  <c r="H89" i="18"/>
  <c r="F126" i="18" l="1"/>
  <c r="H76" i="18"/>
  <c r="I76" i="18" l="1"/>
  <c r="F127" i="18"/>
  <c r="F128" i="18" s="1"/>
  <c r="F129" i="18" s="1"/>
  <c r="I74" i="18"/>
  <c r="I20" i="18"/>
  <c r="H126" i="18"/>
  <c r="H128" i="18" l="1"/>
  <c r="H127" i="18"/>
  <c r="H44" i="98" l="1"/>
  <c r="H14" i="98"/>
  <c r="H99" i="98" l="1"/>
</calcChain>
</file>

<file path=xl/sharedStrings.xml><?xml version="1.0" encoding="utf-8"?>
<sst xmlns="http://schemas.openxmlformats.org/spreadsheetml/2006/main" count="591" uniqueCount="340">
  <si>
    <t>RECAUDO</t>
  </si>
  <si>
    <t>FUNCIONAMIENTO</t>
  </si>
  <si>
    <t>Correo</t>
  </si>
  <si>
    <t>Viáticos y Gastos de viaje</t>
  </si>
  <si>
    <t>Capacitación y divulgación</t>
  </si>
  <si>
    <t xml:space="preserve">Materiales y suministros </t>
  </si>
  <si>
    <t>SERVICIOS PERSONALES</t>
  </si>
  <si>
    <t xml:space="preserve">Honorarios </t>
  </si>
  <si>
    <t>GASTOS GENERALES</t>
  </si>
  <si>
    <t>Cuota de Auditaje C.G.R.</t>
  </si>
  <si>
    <t>DIRECCION DE CADENAS AGRICOLAS Y FORESTALES</t>
  </si>
  <si>
    <t>PROGRAMA DE SEGUIMIENTO Y EVALUACION FONDOS PARAFISCALES</t>
  </si>
  <si>
    <t>FONDO NACIONAL DE FOMENTO DE LA PAPA</t>
  </si>
  <si>
    <t>CUENTAS</t>
  </si>
  <si>
    <t>APROP</t>
  </si>
  <si>
    <t>MODIF.</t>
  </si>
  <si>
    <t>TRASLADO</t>
  </si>
  <si>
    <t>INGRESOS OPERACIONALES</t>
  </si>
  <si>
    <t>Cuota de Fomento</t>
  </si>
  <si>
    <t>Intereses por Mora</t>
  </si>
  <si>
    <t>INGRESOS NO OPERACIONALES</t>
  </si>
  <si>
    <t>Otros Ingresos</t>
  </si>
  <si>
    <t>Ingresos Financieros</t>
  </si>
  <si>
    <t>TOTAL INGRESOS</t>
  </si>
  <si>
    <t>EGRESOS</t>
  </si>
  <si>
    <t>FUNCIONAMIENTO:</t>
  </si>
  <si>
    <t>Sueldos</t>
  </si>
  <si>
    <t>Vacaciones</t>
  </si>
  <si>
    <t>Prima legal</t>
  </si>
  <si>
    <t xml:space="preserve">Dotación y suministro </t>
  </si>
  <si>
    <t>Cesantías</t>
  </si>
  <si>
    <t>Intereses de cesantías</t>
  </si>
  <si>
    <t>Seguros y/o fondos privados</t>
  </si>
  <si>
    <t>Caja de compensación</t>
  </si>
  <si>
    <t>Aportes ICBF y SENA</t>
  </si>
  <si>
    <t>Dotaciones</t>
  </si>
  <si>
    <t>Servicios públicos</t>
  </si>
  <si>
    <t>Impresos y publicaciones</t>
  </si>
  <si>
    <t>Transportes fletes y acarreos</t>
  </si>
  <si>
    <t>Comisiones y gastos bancarios</t>
  </si>
  <si>
    <t xml:space="preserve">Arriendos </t>
  </si>
  <si>
    <t>Gastos Junta Directiva</t>
  </si>
  <si>
    <t xml:space="preserve">Contraprestación </t>
  </si>
  <si>
    <t>ESTUDIOS Y PROYECTOS</t>
  </si>
  <si>
    <t>RESERVA PROY. INV. Y GT.</t>
  </si>
  <si>
    <t>TOTAL PRESUPUESTO</t>
  </si>
  <si>
    <t>Cifra de control</t>
  </si>
  <si>
    <t>Auxilio de Transporte</t>
  </si>
  <si>
    <t xml:space="preserve">VARIACION % </t>
  </si>
  <si>
    <t xml:space="preserve">Compra base de datos </t>
  </si>
  <si>
    <t>Transferencia de tecnología</t>
  </si>
  <si>
    <t>Superávit Vigencias anteriores</t>
  </si>
  <si>
    <t>ITEM</t>
  </si>
  <si>
    <t>CANTIDAD</t>
  </si>
  <si>
    <t>Dotación</t>
  </si>
  <si>
    <t>Honorarios auditoria</t>
  </si>
  <si>
    <t>PROGRAMA</t>
  </si>
  <si>
    <t>PRESUP</t>
  </si>
  <si>
    <t>PRESUP DEF</t>
  </si>
  <si>
    <t>VARIACIÓN</t>
  </si>
  <si>
    <t>JUSTIFICACIÓN</t>
  </si>
  <si>
    <t>VLR UNITARIO</t>
  </si>
  <si>
    <t>UND MEDIDA</t>
  </si>
  <si>
    <t>Meses</t>
  </si>
  <si>
    <t>Uniformes por año</t>
  </si>
  <si>
    <t>Unidad</t>
  </si>
  <si>
    <t>Unidades</t>
  </si>
  <si>
    <t>Cuota de Fomento vigencias anteriores</t>
  </si>
  <si>
    <t>ÍTEM</t>
  </si>
  <si>
    <t>Personas</t>
  </si>
  <si>
    <t>Portátiles</t>
  </si>
  <si>
    <t>Kits</t>
  </si>
  <si>
    <t>Licencias</t>
  </si>
  <si>
    <t>Servicio</t>
  </si>
  <si>
    <t>ATL</t>
  </si>
  <si>
    <t>BTL</t>
  </si>
  <si>
    <t>Digital</t>
  </si>
  <si>
    <t>Honorarios normas internacionales</t>
  </si>
  <si>
    <t>AÑO 2019</t>
  </si>
  <si>
    <t>VLR TOTAL 2019</t>
  </si>
  <si>
    <t>Honorarios jurídico</t>
  </si>
  <si>
    <t>Valor por año</t>
  </si>
  <si>
    <t>Antivirus - Licencias</t>
  </si>
  <si>
    <t>Talonario actas de visita</t>
  </si>
  <si>
    <t>Elementos de identificación personal</t>
  </si>
  <si>
    <t>Kit de limpieza de equipos</t>
  </si>
  <si>
    <t>Antivirus</t>
  </si>
  <si>
    <t>Antivirus - Licencia</t>
  </si>
  <si>
    <t>Honorarios chef</t>
  </si>
  <si>
    <t>Licencia</t>
  </si>
  <si>
    <t>Licencia Adobe</t>
  </si>
  <si>
    <t>VLR             UNITARIO</t>
  </si>
  <si>
    <t>Vallas Lotes Demostrativos</t>
  </si>
  <si>
    <t>Vallas Publicitarias</t>
  </si>
  <si>
    <t>Equipos</t>
  </si>
  <si>
    <t>Semillas (Básicas, Registradas, certificada o de calidad declarada)</t>
  </si>
  <si>
    <t>Bultos</t>
  </si>
  <si>
    <t>Muestras</t>
  </si>
  <si>
    <t>Análisis de suelo</t>
  </si>
  <si>
    <t>Kit de limpieza de equipos e impresora</t>
  </si>
  <si>
    <t>Mantenimiento</t>
  </si>
  <si>
    <t>Seguros, impuestos y gastos legales</t>
  </si>
  <si>
    <t>ITPA</t>
  </si>
  <si>
    <t>Honorarios extensionistas OPS</t>
  </si>
  <si>
    <t>Se requiere la contratación de 24 extensionistas por OPS durante 45 días, para la consecución de los productores beneficiarios del proyecto contribuyentes de la cuota de fomento.</t>
  </si>
  <si>
    <t>Se requiere el pago servicios profesionales de Auditoria Interna por 12 meses. Presentándose un incremento del 3,5% del IPC proyectado para la vigencia 2019. A partir del segundo trimestre de la vigencia 2018 se presenta el cambio de auditoria.</t>
  </si>
  <si>
    <t>Se requieren dar continuidad al proceso de representación judicial frente a la acción de rendición de cuentas adelanta ante Asohofrucol para el traslado de recursos pendiente por parte de esta entidad al FNFP. Presenta una disminución del 25% teniendo en cuenta la forma de pago pactada en el contrato de prestación de servicios.</t>
  </si>
  <si>
    <t>MERCADEO</t>
  </si>
  <si>
    <t xml:space="preserve">Honorario de construcción de prototipo </t>
  </si>
  <si>
    <t>Se requiere  la  realización de un convenio con la Universidad de los Andes para el diseño e implementación de un prototipo automatizado para la extracción de almidón a partir de papa Diacol Capiro de descarte y evaluación de la factibilidad de una escalabilidad futura. Este proyecto no se contemplaba en la vigencia anterior.</t>
  </si>
  <si>
    <t>PROYECTO</t>
  </si>
  <si>
    <t>CAMPAÑA DE CONSUMO</t>
  </si>
  <si>
    <t>PROTOTIPO</t>
  </si>
  <si>
    <t>convenio</t>
  </si>
  <si>
    <t>TOTAL PRESTACION DE SERVICIOS</t>
  </si>
  <si>
    <t>Programa</t>
  </si>
  <si>
    <t>Computador</t>
  </si>
  <si>
    <t>CUOTA DE ADMINISTRACIÓN</t>
  </si>
  <si>
    <t>INVERSIÓN:</t>
  </si>
  <si>
    <t>Campaña de promoción al consumo</t>
  </si>
  <si>
    <t>TOTAL INVERSIÓN Y FUNCIONAMIENTO</t>
  </si>
  <si>
    <t>PRESTACIÓN DE SERVICIOS VIGENCIA 2019</t>
  </si>
  <si>
    <t xml:space="preserve">Se requiere contar con la asesoría durante la transición e implementación de normas internacionales en fondos parafiscales. </t>
  </si>
  <si>
    <t>INVESTIGACIÓN Y TRANSFERENCIA DE TECNOLOGÍA</t>
  </si>
  <si>
    <t>24 Extensionistas X 45 días</t>
  </si>
  <si>
    <t>días</t>
  </si>
  <si>
    <t>Honorarios chef especialista en papa, con el fin de realizar shows gastronómicos y preparaciones en papa. Se requiere contar con este experto durante la feria de Agroexpo por 11 días.</t>
  </si>
  <si>
    <t>Licencia vitalicia sistema operativo Windows 10 profesional</t>
  </si>
  <si>
    <t>CUADRO CONTROL DE APROPIACION  2020</t>
  </si>
  <si>
    <t>VARIACION 2020 VS 2019</t>
  </si>
  <si>
    <t>AÑO 2020</t>
  </si>
  <si>
    <t>Equipo de campo</t>
  </si>
  <si>
    <t>VLR TOTAL  2019</t>
  </si>
  <si>
    <t>VLR TOTAL           2020</t>
  </si>
  <si>
    <t>EQUIPO DE CAMPO</t>
  </si>
  <si>
    <t xml:space="preserve">Análisis microbiológicos  </t>
  </si>
  <si>
    <t>Alquiler de dron para fumigacion</t>
  </si>
  <si>
    <t>Software recaudo - Hosting</t>
  </si>
  <si>
    <t>Investigacion campaña de consumo</t>
  </si>
  <si>
    <t>Estudios</t>
  </si>
  <si>
    <t>Muebles y equipo de oficina</t>
  </si>
  <si>
    <t>MUEBLES Y EQUIPO DE OFICINA</t>
  </si>
  <si>
    <t xml:space="preserve">Paquete </t>
  </si>
  <si>
    <t>Alquiler de dron para imágenes multiespectrales</t>
  </si>
  <si>
    <t xml:space="preserve">Diagnostico de muestras </t>
  </si>
  <si>
    <t>Reactivos</t>
  </si>
  <si>
    <t>Insumos agrícolas lotes de pruebas</t>
  </si>
  <si>
    <t>paquete</t>
  </si>
  <si>
    <t xml:space="preserve">Pruebas de evaluación agronómica </t>
  </si>
  <si>
    <t xml:space="preserve">Limpieza de material vegetal y propagación de mini tubérculos </t>
  </si>
  <si>
    <t>PRESUPUESTO DE GASTOS PARA Implementacion de red metereológica en papa</t>
  </si>
  <si>
    <t xml:space="preserve">Estaciones Metereológicas </t>
  </si>
  <si>
    <t>Equipo</t>
  </si>
  <si>
    <t>Licencia software</t>
  </si>
  <si>
    <t>se requiere la compra de licencia ilimitada de uso Plataforma Web El acceso a la información de manera remota se hace a través de la plataforma y app de cada uno de los equipos, la cual se centraliza por medio de un único usuario para los equipos instalados. esta licencia es anual</t>
  </si>
  <si>
    <t>Computador de escritorio</t>
  </si>
  <si>
    <t>Adecuaciones invernaderos</t>
  </si>
  <si>
    <t>Se requieren 44 estaciones meteorológicas Ambient Weather WS-1002-WIFI OBSERVER Solar Powered Wireless WiFi Remote Monitoring Weather Station with Solar Radiation and UV</t>
  </si>
  <si>
    <t>FUNCIONAMIENTO - RECAUDO:</t>
  </si>
  <si>
    <t>FUNCIONAMIENTO ADMINISTRATIVO:</t>
  </si>
  <si>
    <t>2020 VS 2019</t>
  </si>
  <si>
    <t>ÁREA</t>
  </si>
  <si>
    <t>RESPONSABLE</t>
  </si>
  <si>
    <t>OBJETIVOS</t>
  </si>
  <si>
    <t>UNIDAD
MEDIDA</t>
  </si>
  <si>
    <t>Dar cumplimiento a lo establecido en la normatividad laboral vigente.</t>
  </si>
  <si>
    <t>Suministro de insumos minimos necesarios y requeridos por los funcionarios para realizar las actividades propias del cargo a desempeñar.</t>
  </si>
  <si>
    <t>4 por 700 y una por 300</t>
  </si>
  <si>
    <t>Área de Sistemas de Informacion</t>
  </si>
  <si>
    <t>Área de Investigación y tranferencia de tecnología</t>
  </si>
  <si>
    <t>Divulgacion del Fondo Nacional de Fomento de la Papa, proyectos e inversion.</t>
  </si>
  <si>
    <t>Director de Mercadeo</t>
  </si>
  <si>
    <t>TOTAL PLAN DE COMPRAS</t>
  </si>
  <si>
    <t xml:space="preserve">VLR TOTAL </t>
  </si>
  <si>
    <t>Área de Funcionamiento - Administrativo</t>
  </si>
  <si>
    <t>Área de Funcionamiento - Recaudo</t>
  </si>
  <si>
    <t>Director de Recaudo</t>
  </si>
  <si>
    <t>Director Económico</t>
  </si>
  <si>
    <t>Director Técnico</t>
  </si>
  <si>
    <t>Área de Mercadeo</t>
  </si>
  <si>
    <t>Apicativo para la consolidacion, control y sistematizacion del recaudo de la cuota de fomento de la papa.</t>
  </si>
  <si>
    <t>Insumos necesarios y requeridos para realizar las actividades estabñecidas en el marco del proyecto.</t>
  </si>
  <si>
    <t>Insumos necesarios y requeridos para realizar las actividades establecidas en el marco del proyecto.</t>
  </si>
  <si>
    <t>Licencia de office vitalicia</t>
  </si>
  <si>
    <t>Nube de almacenamiento</t>
  </si>
  <si>
    <t>Suministro de insumos minimos necesarios y requeridos para los trabajadores para realizar las actividades propias del cargo a desempeñar.</t>
  </si>
  <si>
    <t>Coordinador administrativo y presupuestal FNFP</t>
  </si>
  <si>
    <t>Póliza</t>
  </si>
  <si>
    <t>Software</t>
  </si>
  <si>
    <t>Memoria</t>
  </si>
  <si>
    <t xml:space="preserve">Unidad </t>
  </si>
  <si>
    <t xml:space="preserve">Canastillas </t>
  </si>
  <si>
    <t xml:space="preserve">Estibas </t>
  </si>
  <si>
    <t xml:space="preserve">Análisis foliares </t>
  </si>
  <si>
    <t>Compra de poliza de activos con el fin de asegurar la perdida o daño de algunos de los bienes adquiridos por el FNFP</t>
  </si>
  <si>
    <t>Suministro de recursos de identificacion en campo para los trabajadores del FNFP.</t>
  </si>
  <si>
    <t>PLAN DE COMPRAS ANUAL VIGENCIA 2022</t>
  </si>
  <si>
    <t>Licencia Usuarios SAP</t>
  </si>
  <si>
    <t xml:space="preserve">Cuentas de correo plataforma GMAIL </t>
  </si>
  <si>
    <t>Equipo móvil</t>
  </si>
  <si>
    <t>Puesto de trabajo</t>
  </si>
  <si>
    <t>Escritorio y silla</t>
  </si>
  <si>
    <t>Se requiere la compra de un equipo de cómputo para el nuevo profesional contable para la realización de las actividades inherentes a su cargo, desde el área de sistemas se sugiere un equipo con las siguientes características que indican NO ser un equipo de Consumo, lo cual permite tener más vida útil, robustez y resistencia.
• Equipo corporativo de 14” o 15”, resistente para trasladar
• Disco duro de 500 GB o 1TB de Almacenamiento en estado Sólido
• Memoria Ram de 8 o 12 Gb Optane
• Durabilidad en la carga de Batería
Las compras del FNFP estan enmarcadas dentro de los lineamientos del procedimiento interno FNFP-P-GA-05 Contratacion de Bienes y Servicios.</t>
  </si>
  <si>
    <t>Se requiere la compra del licenciamiento del equipo de computo del profesional contable. Las compras del FNFP estan enmarcadas dentro de los lineamientos del procedimiento interno FNFP-P-GA-05 Contratacion de Bienes y Servicios.</t>
  </si>
  <si>
    <t>Se requiere la compra de 4 licencias para el sistema SAP, es decir 4 usuarios para el ingreso al aplicativo (2 usuarios de contabilidad, 1 usuario de presupuesto y 1 usuario de supervisión de auditoria). Este rubro no se tenia contemplado en las vigencias anteriores y eran cobijados por el Administrador. Las compras del FNFP estan enmarcadas dentro de los lineamientos del procedimiento interno FNFP-P-GA-05 Contratacion de Bienes y Servicios.</t>
  </si>
  <si>
    <t>Se requiere realizar el cambio en las cuentas de correo corporativas pasando de outlook a cuentas Gmail por las siguientes ventajas identificadas: 
* Plataforma y Servidor de Gmail, se utiliza desde cualquier parte entre Móviles y PC, sin perder Sincronización. 
* Capacidad de almacenamiento de 30 GB, en correos, eso equivale a guardar información por lo menos de 5 años. Cuando se llene, se descarga a un archivo local y No pierde Histórico. 
* Transferencia de archivos de gran capacidad. Actualmente Outlook sólo permite enviar un correo de máximo tamaño de 20 MB, y esto genera represamiento en la cuenta, se demora en ser enviado bastante tiempo. 
* Integración de Chat entre todas cuentas asociadas. 
* Calendario sincronizado en todos los dispositivos que se encuentre asociada la cuenta. 
* Correos instantáneos. 
* Soporte con Google ante cualquier emergencia. 
* Seguridad de la información. 
* Videoconferencias con Meet, asociado a la cuenta corporativa. 
* Google Forms, Formulario en la web para utilización de encuestas y medición. 
* Dominio Fedepapa 
* Google Drive corporativo: Comparte información entre las cuentas. Las compras del FNFP estan enmarcadas dentro de los lineamientos del procedimiento interno FNFP-P-GA-05 Contratacion de Bienes y Servicios.</t>
  </si>
  <si>
    <t>Se requiere al adquisición e implementación de copias de seguridad en la nube, en referencia a los equipos de computo de la parte administrativa del FNFP espacio aproximado de almacenamiento de 2TB. Se presenta un incremento del 137% teniendo en cuenta la variación en el dólar y el espacio de almacenamiento pasando de 500 GB a 2TB, pues durante la vigencia anterior se planteó un almacenamiento unicamente en los equipos directivos, como resultado de su efectividad se propone adquirir mayor espacio y cobijar con esta herramienta a toda la planta del FNFP.</t>
  </si>
  <si>
    <t>Se requiere la compra de 1 equipo móvil con línea empresarial para el área de contabilidad, el costo del equipo contempla características mínimas de:
• Pantalla de 6,9” o superior
• Sistema operativo Android 10 o Superior
• Memoria Ram de 6 Gb o Superior
• Almacenamiento de 128 GB o Superior 
• Batería de 4000 mAh o Superior
• Cobertura 4.5G Actualizada
Estas características cubren el rendimiento de las aplicaciones, carga de archivos, almacenamiento y demás, brindando a los usuarios que su operación no se vea afectada y siempre contar con disponibilidad y contacto constante tanto con el fondo, la federación y el cliente externo. Este rubro no se tenía contemplado en la vigencia anterior. Las compras del FNFP estan enmarcadas dentro de los lineamientos del procedimiento interno FNFP-P-GA-05 Contratacion de Bienes y Servicios.</t>
  </si>
  <si>
    <t>Se requiere la compra de 1 escritorio y 1 silla para el profesional contable. Este rubro no se tenia contemplado en la vigencia anterior. Las compras del FNFP estan enmarcadas dentro de los lineamientos del procedimiento interno FNFP-P-GA-05 Contratacion de Bienes y Servicios.</t>
  </si>
  <si>
    <t>Se requiere la compra de licencia de 2 antivirus para los equipos del área, se presenta una disminución del 14%. Las compras del FNFP estan enmarcadas dentro de los lineamientos del procedimiento interno FNFP-P-GA-05 Contratacion de Bienes y Servicios.</t>
  </si>
  <si>
    <t>Papelería</t>
  </si>
  <si>
    <t>Los recursos solicitados para este rubro no presenta variación, los costos contemplado son suficientes para los elementos requeridos. Las compras del FNFP estan enmarcadas dentro de los lineamientos del procedimiento interno FNFP-P-GA-05 Contratacion de Bienes y Servicios.</t>
  </si>
  <si>
    <t>Se requiere la compra de la dotación para dos cargos, el de Asistente de Recaudo y el Analista de Recaudo quienes devenga menos 2smlmv dando cumplimiento a lo estipulado por la ley. Se presenta un incremento mayor al IPC proyectado teniendo en cuenta los altos costos presentados en el sector textil durante el 2021 y su proyeccion incrementa aun mas para el 2022.</t>
  </si>
  <si>
    <t>Cuenta de correo plataforma Gmail</t>
  </si>
  <si>
    <t>Cuentas</t>
  </si>
  <si>
    <t>Se requiere mantenimiento para el aplicativo especializado para recaudo y servicio de hosting para el año 2022. Se presenta incremento mayor al IPC ya que se requiere diseño y desarrollo de nuevas funcionalidades y el servicio de ubicación en tiempo real en el momento de visita. Las compras del FNFP estan enmarcadas dentro de los lineamientos del procedimiento interno FNFP-P-GA-05 Contratacion de Bienes y Servicios.</t>
  </si>
  <si>
    <t>Se requiere plataforma para los correos corporativos con cuenta de Gmail. El valor por cuenta es de US$5 mensual.  Este rubro no se tenia contemplado en la vigencia anterior y es requerido por sus caracteristicas y bondades en servicios así como poder ser utilizadas  desde cualquier parte entre Móviles y PC, sin perder sincronización, capacidad de almacenamiento, transferencia de archivos de gran capacidad, calendario sincronizado, soporte con Google ante cualquier emergencia.</t>
  </si>
  <si>
    <t>Se requiere realizar la compra de 3 licencias office para los equipos nuevos del área y 1 por dada de baja al equipo del asesor de recaudo de la vigencia 2015 y se reutiliza su licenciamiento. Se presenta un incremento del 217% teniendo en cuenta la cantidad de licencias a comprar a diferencia de la vigencia anterior. Las compras del FNFP estan enmarcadas dentro de los lineamientos del procedimiento interno FNFP-P-GA-05 Contratacion de Bienes y Servicios.</t>
  </si>
  <si>
    <t>Se requiere realizar la compra de 3 licencias office para los equipos nuevos del área y 1 por dada de baja al equipo del asesor de recaudo de la vigencia 2015 y se reutiliza su licenciamiento. Las compras del FNFP estan enmarcadas dentro de los lineamientos del procedimiento interno FNFP-P-GA-05 Contratacion de Bienes y Servicios.</t>
  </si>
  <si>
    <t>Escritorios y sillas</t>
  </si>
  <si>
    <t>Equipo celular</t>
  </si>
  <si>
    <t>Celular</t>
  </si>
  <si>
    <t>Se requiere licenciamiento de antivirus para 16 equipos de computo para: director de recaudo, 10 asesores de recaudo, 1 asistente, 1 analista, 2 profesionales de recaudo, 1 profesional de control presupuestal y 1 practicante. El incremento corresponde, a los 3 equipos nuevos y al 5,0% del IPC proyectado. Las compras del FNFP estan enmarcadas dentro de los lineamientos del procedimiento interno FNFP-P-GA-05 Contratacion de Bienes y Servicios.</t>
  </si>
  <si>
    <t>Se requiere el cambio de 3 sillas de escritorio para: director de recaudo, asistente de recaudo y coordinador presupuestal y administrativo y la compra de un escritorio para el nuevo profesional de recaudo. Este rubro no se tenia contemplado en la vigencia anterior. Las compras del FNFP estan enmarcadas dentro de los lineamientos del procedimiento interno FNFP-P-GA-05 Contratacion de Bienes y Servicios.</t>
  </si>
  <si>
    <t>Se requiere la compra de 4 portátiles; 2 para los nuevos asesores de recaudo y 2 para renovar equipos del año 2015, (zona 2 y zona 4). Desde el área de sistemas se sugiere un equipo con las siguientes características que indican NO ser un equipo de Consumo, lo cual permite tener más vida útil, robustez y resistencia.
• Equipo corporativo de 14” o 15”, resistente para trasladar
• Disco duro de 500 GB o 1TB de Almacenamiento en estado Sólido
• Memoria Ram de 8 o 12 Gb Optane
• Durabilidad en la carga de Batería
Las compras del FNFP estan enmarcadas dentro de los lineamientos del procedimiento interno FNFP-P-GA-05 Contratacion de Bienes y Servicios.</t>
  </si>
  <si>
    <t>Se requiere la compra de 3 equipos móvil con línea empresarial para el coordinador presupuuestal y dos asesores de recaudo nuevos, el costo de los equipos contemplan características mínimas de:
• Pantalla de 6,9” o superior
• Sistema operativo Android 10 o Superior
• Memoria Ram de 6 Gb o Superior
• Almacenamiento de 128 GB o Superior 
• Batería de 4000 mAh o Superior
• Cobertura 4.5G Actualizada
 Estas características cubren el rendimiento de las aplicaciones, carga de archivos, almacenamiento y demás, brindando a los usuarios que su operación no se vea afectada y siempre contar con disponibilidad y contacto constante tanto con el fondo, la federación y el cliente externo. Este rubro no se tenía contemplado en la vigencia anterior. Las compras del FNFP estan enmarcadas dentro de los lineamientos del procedimiento interno FNFP-P-GA-05 Contratacion de Bienes y Servicios.</t>
  </si>
  <si>
    <t>Se requiere realizar el mantenimiento de los equipos del área de esta manera, se solicita el kit para el área de sistemas para realizar la actividad de mantenimiento. El incremento corresponde al 5,0% del IPC proyectado. Las compras del FNFP estan enmarcadas dentro de los lineamientos del procedimiento interno FNFP-P-GA-05 Contratacion de Bienes y Servicios.</t>
  </si>
  <si>
    <t>Se requiere la impresión de actas de visita pre impresa tipo talonario para soportar las visitas de seguimiento realizadas a los Recaudadores. El incremento corresponde IPC proyectado del 5,0% y al ajuste en el valor unitario, de acuerdo con el costo del año 2021 y su proyeccion para el 2022.</t>
  </si>
  <si>
    <t>Se requieren 13 Kits, conformado por elementos de distinción para los asesores, el profesional y el director de recaudo, que permitan su correcta identificación en el momento de realizar las visitas de seguimiento.  El incremento por kit corresponde al 5,0% del IPC proyectado y el incremento general es del 52% correspondienre a la cantidad de kits a comprar es decir 3 kits nuevos: 2 para los asesores de recaudo y 1 para el profesional de recaudo.</t>
  </si>
  <si>
    <t>Cámaras de comercio</t>
  </si>
  <si>
    <t>Póliza de activos fijos</t>
  </si>
  <si>
    <t>Se requiere la compra de cámaras de comercio, para la identificación de recaudadores nuevos y/o renuentes que se requiera en las distintas zonas del país.  Este rubro presenta un incremento del 52%, debido a la necesidad de comprar mayor cantidad de cámaras de comercio con el fin de hacer el seguimiento a los recaudadores.</t>
  </si>
  <si>
    <t>Se requiere el pago anual de la póliza de seguro a todos los activos fijos de este proyecto y del FNFP en general, se presenta un incremento del 100% pues este rubro en la vigencia 2021 se encontraba en muebles y equipo de oficina.</t>
  </si>
  <si>
    <t>Se requiere la compra de la dotación para el cargo de Asistente Área Técnica quien devenga menos 2smlmv dando cumplimiento a lo estipulado por la ley, 3 dotaciones de $500.000 al año.  Se presenta un incremento del 52,4% teniendo en cuenta que para la vigencia 2021 los recursos no fueron suficientes y la variación en el mercado y el dólar ha ocasionado un incremento considerablemente alto en el sector textil impactando los costos en ropa y calzado.</t>
  </si>
  <si>
    <t xml:space="preserve">Elementos de identificación personal </t>
  </si>
  <si>
    <t xml:space="preserve">Se requieren 84 Vallas informativas del proyecto. Presenta un aumento del 40% en el rubro debido al incremento del número de parcelas demostrativas de 60 a 84. </t>
  </si>
  <si>
    <t>Se requiere para la vigencia 2022 la compra de 28  Kit de elementos de identificación para el equipo de trabajo del área técnica y la auditoria interna, dicho kit esta conformado por 1 chaqueta, 1 camisa, 1 polo y 1 gorra. Se presenta una disminucion del 6% teniendo en cuenta la cantidad de kits a comprar.</t>
  </si>
  <si>
    <t>Memoria RAM</t>
  </si>
  <si>
    <t>Equipos de comunicación de campo - Celular o Tablet</t>
  </si>
  <si>
    <t>Cuenta correo GMAIL</t>
  </si>
  <si>
    <t>Equipo Celular administrativo</t>
  </si>
  <si>
    <t>Computador portátil</t>
  </si>
  <si>
    <t>Mueble</t>
  </si>
  <si>
    <t>Se requiere la compra de licencias de antivirus para los equipos del área, con un incremento correspondiente al 5% del IPC y el incremento general es del 110% teniendo en cuenta la cantidad de licencia a comprar las cuales contemplan 2 adicionales (1 para el pasante sena y 1 para el profesional de apoyo tecnico). Las compras del FNFP estan enmarcadas dentro de los lineamientos del procedimiento interno FNFP-P-GA-05 Contratacion de Bienes y Servicios.</t>
  </si>
  <si>
    <t>Se requiere la compra de una memoria RAM para el equipo del pasante sena, este cargo estaba contemplado el proyecto de sistemas de informacion y se traslada con el fin de apoyar los procesos administrativos del área tecnica. Presenta una disminucion del 50% frente a lo solicitado el año anterior. Las compras del FNFP estan enmarcadas dentro de los lineamientos del procedimiento interno FNFP-P-GA-05 Contratacion de Bienes y Servicios.</t>
  </si>
  <si>
    <t>Se requiere la compra de la licencia del software de seguimiento técnico de actividades realizadas en campo para la vigencia 2022. Se contempla un incremento del 5% correspondiente al IPC esperado.</t>
  </si>
  <si>
    <t>Se requiere la compra de 9 equipo de comunicacion de campo (celular) para los profesionales del área técnica, dentro del marco del seguimiento tecnico realizado en campo mediante app, el costo del equipo contempla características mínimas de:
• Pantalla de 6,9” o superior
• Sistema operativo Android 10 o Superior
• Memoria Ram de 6 Gb o Superior
• Almacenamiento de 128 GB o Superior 
• Batería de 4000 mAh o Superior
• Cobertura 4.5G Actualizada
Estas características cubren el rendimiento de las aplicaciones, carga de archivos, almacenamiento y demás, brindando a los usuarios que su operación no se vea afectada y siempre contar con disponibilidad y contacto constante tanto con el fondo, la federación y el cliente externo. Se presenta una disminucion del 29% teniendo en cuenta la cantidad a comprar. Las compras del FNFP estan enmarcadas dentro de los lineamientos del procedimiento interno FNFP-P-GA-05 Contratacion de Bienes y Servicios.</t>
  </si>
  <si>
    <t xml:space="preserve"> Se requiere una plataforma y servidor de Gmail, se utiliza desde cualquier parte entre Móviles y PC, sin perder Sincronización. Capacidad de almacenamiento de 30 GB, en correos, eso equivale a guardar información por lo menos de 5 años. Soporte con Google ante cualquier emergencia, seguridad de la información, videoconferencias con Meet, asociado a la cuenta corporativa. Google Forms, Formulario en la web para utilización de encuestas y medición. Este rubro no se tenia contemplado en la vigencia anterior.</t>
  </si>
  <si>
    <t>Se requiere la compra de 1 equipo móvil con línea empresarial para la parte administrativa del área, el costo del equipo contempla características mínimas de:
• Pantalla de 6,9” o superior
• Sistema operativo Android 10 o Superior
• Memoria Ram de 6 Gb o Superior
• Almacenamiento de 128 GB o Superior 
• Batería de 4000 mAh o Superior
• Cobertura 4.5G Actualizada
Estas características cubren el rendimiento de las aplicaciones, carga de archivos, almacenamiento y demás, brindando a los usuarios que su operación no se vea afectada y siempre contar con disponibilidad y contacto constante tanto con el fondo, la federación y el cliente externo. No presenta incremento frente a la solicitud del año anterior. Las compras del FNFP estan enmarcadas dentro de los lineamientos del procedimiento interno FNFP-P-GA-05 Contratacion de Bienes y Servicios.</t>
  </si>
  <si>
    <t>Se requiere el modulo de trabajo para el profesional de apoyo técnico para la vigencia 2022. Las compras del FNFP estan enmarcadas dentro de los lineamientos del procedimiento interno FNFP-P-GA-05 Contratacion de Bienes y Servicios. Este rubro no se tenia contemplado la vigencia anterior.</t>
  </si>
  <si>
    <t>Se requiere la compra del licenciamiento del equipo de computo del profesional de apoyo tecnico y el director tecnico. Las compras del FNFP estan enmarcadas dentro de los lineamientos del procedimiento interno FNFP-P-GA-05 Contratacion de Bienes y Servicios. Este rubro no se tenia contemplado la vigencia anterior.</t>
  </si>
  <si>
    <t>Se requiere la compra de 1 portátil para el director del área. Desde el área de sistemas se sugiere un equipo con las siguientes características que indican NO ser un equipo de Consumo, lo cual permite tener más vida útil, robustez y resistencia.
• Equipo corporativo de 14” o 15”, resistente para trasladar
• Disco duro de 500 GB o 1TB de Almacenamiento en estado Sólido
• Memoria Ram de 8 o 12 Gb Optane
• Durabilidad en la carga de Batería
Para el profesional de apoyo tecnico le será asignado un equipo de escritorio disponible con el que cuenta el FNFP. Las compras del FNFP estan enmarcadas dentro de los lineamientos del procedimiento interno FNFP-P-GA-05 Contratacion de Bienes y Servicios.</t>
  </si>
  <si>
    <t>Se requiere realizar el mantenimiento de los equipos del área de esta manera se solicita el kit para que el área de sistemas pueda realizar la actividad de mantenimiento. Las compras del FNFP estan enmarcadas dentro de los lineamientos del procedimiento interno FNFP-P-GA-05 Contratacion de Bienes y Servicios.</t>
  </si>
  <si>
    <t xml:space="preserve">Repuestos para el mantenimiento de equipos de riego </t>
  </si>
  <si>
    <t xml:space="preserve">Este rubro es trasladado del rubro de equipo de campo el cual fue solicitado en la vigencia 2021, para la vigencia 2022 se requiere la compra de insumos de riego para adecuación y mantenimiento de los sistemas y equipos adquiridos en vigencias anteriores por ello presenta un incremento del 100%. </t>
  </si>
  <si>
    <t>Talonarios</t>
  </si>
  <si>
    <t xml:space="preserve">Kit de campo </t>
  </si>
  <si>
    <t>Se requiere la impresión de 63 talonarios para recomendaciones a productores que no cuentan con herramientas como WhatsApp y así de esta manera ralizar recomendaciones y llevar y compartir el récord de aplicación. Este rubro no se tenia contemplado la vigencia anterior. Las compras del FNFP estan enmarcadas dentro de los lineamientos del procedimiento interno FNFP-P-GA-05 Contratacion de Bienes y Servicios.</t>
  </si>
  <si>
    <t>Se requiere la compra de 26 kits de herramientas de campo para la actividad de extension rural compuesto por: Balanza, calibrador digital, lupa para celular y potensiometro pH. Este rubro no se tenia contemplado la vigencia anterior. Las compras del FNFP estan enmarcadas dentro de los lineamientos del procedimiento interno FNFP-P-GA-05 Contratacion de Bienes y Servicios.</t>
  </si>
  <si>
    <t>Se requiere la compra de papelería del proyecto por valor de $300.000 mensuales durante 12 meses. Este valor presenta un incrmento del 20% teniendo  en cuenta la necesidad de papeleria para la implementación de las ECAS más el 5% correspondiente al IPC proyectado. Las compras del FNFP estan enmarcadas dentro de los lineamientos del procedimiento interno FNFP-P-GA-05 Contratacion de Bienes y Servicios.</t>
  </si>
  <si>
    <t xml:space="preserve">Mini tubérculos </t>
  </si>
  <si>
    <t>Insumos Agrícolas</t>
  </si>
  <si>
    <t xml:space="preserve">Trampas Tecia solanivora (feromonas e implementos)  </t>
  </si>
  <si>
    <t>Se requieren 1190 bultos de semilla. Las cuales están distribuidas en 630 bultos para 42 parcelas demostrativas con semilla certificada y 560 bultos para los 7 sistemas de riego. Se presenta un incremento del 11% teniendo enc uenta el valor unitario y la cantidad a comprar.</t>
  </si>
  <si>
    <t>Se requieren 42.000 mini tubérculos, para el montaje de 42 parcelas demostrativas, con manejo diferencial de la fertilización y sus manejos. Se presenta un incrmento del 17% teniendo en cuenta la cantidad a comprar.</t>
  </si>
  <si>
    <t>Se requiere la compra de insumos agrícolas biológicos entomopatógenos y fertilizantes para el desarrollo de actividades enfocadas con agricultura de bajo impacto en el cultivo de papa. Este rubro cuenta con un incremento del 159,2% debido a la necesidad de garantizar el buen desarrollo de las parcelas demostrativas en campo como herramienta de demostración de método.</t>
  </si>
  <si>
    <t xml:space="preserve">Se requieren para la vigencia 2022 análisis de suelos para 91 parcelas demostrativas y 2100 productores directos. Con un incremento del 3551,6% debido al mayor número de parcelas demostrativas y análisis de suelos para cada productor directo beneficiario para la vigencia. </t>
  </si>
  <si>
    <t>Se requiere la compra de 4.000 feromonas para la instalación de 4.000 trampas a nivel nacional. Presenta un incremento del 10% correspondiente a un mayor costo en las trampas.</t>
  </si>
  <si>
    <t>Se requieren 8 vallas informativas del proyecto en las localidades de evaluación. Se presenta un incremento del 4% correspondiente al IPC proyectado.</t>
  </si>
  <si>
    <t>Se requiere para la vigencia 2022 la compra de 3  Kit de elementos de identificación para el equipo de trabajo del área técnica en campo, conformado por 1 chaqueta, 1 camisa, 1 polo y 1 gorra. Se presenta un incremento del 100% teniendo en cuenta que este rubro estaba contemplado en el proyecto ITPA la vigencia anterior.</t>
  </si>
  <si>
    <t>Se requiere una plataforma y servidor de Gmail, se utiliza desde cualquier parte entre Móviles y PC, sin perder Sincronización. Capacidad de almacenamiento de 30 GB, en correos, eso equivale a guardar información por lo menos de 5 años. Soporte con Google ante cualquier emergencia, seguridad de la información, videoconferencias con Meet, asociado a la cuenta corporativa. Google Forms, Formulario en la web para utilización de encuestas y medición. Este rubro no se tenia contemplado en la vigencia anterior.</t>
  </si>
  <si>
    <t>Licenciamiento y mantenimiento de estaciones climáticas portátiles</t>
  </si>
  <si>
    <t>Se requiere  licencia ilimitada de uso Plataforma Web Instaros, reportes diarios/semanales/mensuales, alertas e informes agronómicos. Plan de datos celular 3G, soporte técnico/agronómico y mantenimiento de los 8 equipos en campo (licencia anual). Se presenta una disminucion del 60% correspondiente a que para el 2022 solo se  contempla el licenciamiento y en el 2021 se realizo la compra de las estaciones y su licenciamiento por un año.</t>
  </si>
  <si>
    <t>Se requiere la compra de estos equipos para el acondicionamiento de un laboratorio de evaluación postcosecha de material genético, con el fin de almacenar y preparar los clones para ciclos posteriores en el proceso de registro. Se realizaran pruebas de solidos y fritura de los tubérculos. Las compras del FNFP estan enmarcadas dentro de los lineamientos del procedimiento interno FNFP-P-GA-05 Contratacion de Bienes y Servicios.</t>
  </si>
  <si>
    <t>Pruebas de evaluación agronómica (Registro)</t>
  </si>
  <si>
    <t>Se requiere el pago de un (1) registro de los meteriales evaluados en las pruebas de evaluacion agronomica para su inclusion en el registro nacional de cultivares colombiana ante el ICA. Se presenta una disminucion del 52% correspondiente a la compra del registro unicamente.</t>
  </si>
  <si>
    <t>Se requiere la introducción, limpieza y propagación de los clones avanzados en laboratorio y entrega de mini tubérculos y/o material vegetal in vitro. Se contempla un incremento del 5% correspondiente al IPC esperado.</t>
  </si>
  <si>
    <t>Insumos agrícolas lotes de pruebas - Se requiere la compra de Insumos agrícolas, para el desarrollo de 8 lotes de prueba, con un área de 2.500 m2 (4 lotes) y 10.000 m2 (4 lotes), ensayos de clones avanzados y cruzamiento de familias clonales. Con incremento del 10% debido a la mayor área en las pruebas semicomerciales.</t>
  </si>
  <si>
    <t>Se requieren 150 análisis foliares para evaluación de los clones avanzados en aspectos nutricionales y fisiológicos. Se presenta una disminucion del 40% correspondiente a la cantidad de muestra a tomar en el 2022.</t>
  </si>
  <si>
    <t xml:space="preserve">Se requieren para la vigencia 2022 análisis de suelos para 8 parcelas de multiplicación de clones avanzados.  </t>
  </si>
  <si>
    <t>Licencia Office Vitalicia</t>
  </si>
  <si>
    <t>Memoria RAM de 16GB para IMAC</t>
  </si>
  <si>
    <t>Disco duro Externo 2TB</t>
  </si>
  <si>
    <t>Es necesario contar con una licencia de Office mucho más completa para el director de mercadeo, con el fin de tener acceso a herramientas digitales como teams, power BI y una compatibilidad de Excel con Macbook, de igual forma para el caso del diseñador se requiere la compra vitalicia de la licencia, razón de ello es el incremento del 135% frente a lo solicitado en la vigencia anterior. Las compras del FNFP estan enmarcadas dentro de los lineamientos del procedimiento interno FNFP-P-GA-05 Contratacion de Bienes y Servicios.</t>
  </si>
  <si>
    <t>Se requiere hacer la compra de una memoria RAM de 16GB para IMAC para el equipo del diseñador, debido a que desde su compra, el área ha ido generando un mayor volumen de material gráfico de la campaña y del FNFP, lo cual ha hecho que el sistema de almacenamiento interno no se suficiente para que el equipo funcione correctamente, por ello se evidencia una variación del 100%. Las compras del FNFP estan enmarcadas dentro de los lineamientos del procedimiento interno FNFP-P-GA-05 Contratacion de Bienes y Servicios.</t>
  </si>
  <si>
    <t>Se requiere la compra de un disco duro externo, debido a que con el que se cuenta actualmente tiene el almacenamiento del 2016, 2017, 2018 y 2019 y su capacidad no es suficiente para almacenar, las nuevas acciones del 2020 2021 que ha ejecutado el proyecto. Se presenta un incrmento del 100% teniendo en cuenta que este rubro no se contemplo la vigencia anterior. Las compras del FNFP estan enmarcadas dentro de los lineamientos del procedimiento interno FNFP-P-GA-05 Contratacion de Bienes y Servicios.</t>
  </si>
  <si>
    <t>Para el proyecto de consumo es vital contar con este rubro, ya que a pesar de tener una variación del 100% es de carácter urgente tener un correo que pueda ser capaz de almacenar archivos en la nube y editarlos en línea junto con las agencias externas que apoyan el proyecto. Aumentar la capacidad de almacenamiento de 30 GB, en correos, eso equivale a guardar información por lo menos de 5 años. Transferencia de archivos de gran capacidad. Actualmente Outlook sólo permite enviar un correo de máximo tamaño de 20 MB, y esto genera represamiento en la cuenta, se demora en ser enviado bastante tiempo.</t>
  </si>
  <si>
    <t>Se requiere la compra anual de la licencia de la Suite de Adobe la cual viene con varios programas para creación y edición de contenido multimedia. Se presenta un incremento del 11,48% teniendo en cuenta la variación del dólar y el aumento de tarifas que ha tenido todo el medio digital. Las compras del FNFP estan enmarcadas dentro de los lineamientos del procedimiento interno FNFP-P-GA-05 Contratacion de Bienes y Servicios.</t>
  </si>
  <si>
    <t>Se hace el incremento del valor de kit de limpieza proyectando el IPC al 5%. Las compras del FNFP estan enmarcadas dentro de los lineamientos del procedimiento interno FNFP-P-GA-05 Contratacion de Bienes y Servicios.</t>
  </si>
  <si>
    <t>Escritorio y Silla</t>
  </si>
  <si>
    <t>Software bibliográfico</t>
  </si>
  <si>
    <t>Licencias bibliotecología (Web Dewey - Lemb)</t>
  </si>
  <si>
    <t xml:space="preserve">Cuenta de correo plataforma GMAIL </t>
  </si>
  <si>
    <t xml:space="preserve">Equipo de computo </t>
  </si>
  <si>
    <t>Al proponerse un cargo nuevo para el área de mercadeo se debe contemplar una ubicación en las oficinas físicas de la Federación y con ello toda la indumentaria que se requiera. Las compras del FNFP estan enmarcadas dentro de los lineamientos del procedimiento interno FNFP-P-GA-05 Contratacion de Bienes y Servicios.</t>
  </si>
  <si>
    <t>Se evidencia una variación del 100% debido a que con la propuesta de incluir una persona nueva en el área se debe hacer la compra de una licencia exclusiva para el desarrollo de su trabajo. Las compras del FNFP estan enmarcadas dentro de los lineamientos del procedimiento interno FNFP-P-GA-05 Contratacion de Bienes y Servicios.</t>
  </si>
  <si>
    <t>Se requiere la compra del licenciamiento del equipo del nuevo profesional de marketing digital. Las compras del FNFP estan enmarcadas dentro de los lineamientos del procedimiento interno FNFP-P-GA-05 Contratacion de Bienes y Servicios.</t>
  </si>
  <si>
    <t>Se requiere la adquisición de un software bibliográfico para la automatización de la biblioteca, con módulos de catalogación ,inventarios ,informes, impresión de rótulos. Cuenta con una plataforma online de acceso para usuarios, administrador de suscriciones, Posibilidad de incorporación de video tutoriales, ayuda en línea, accesos a bases de datos y calendario de Google. Las compras del FNFP estan enmarcadas dentro de los lineamientos del procedimiento interno FNFP-P-GA-05 Contratacion de Bienes y Servicios.</t>
  </si>
  <si>
    <t>Se requiere la adquisición de licenciamiento en sistema de clasificación Web Dewey para codificación de material bibliográfico en el software bibliográfico y licencia LEMB Digital vía web, para registros de autoridades en el software bibliográfico. Las compras del FNFP estan enmarcadas dentro de los lineamientos del procedimiento interno FNFP-P-GA-05 Contratacion de Bienes y Servicios.</t>
  </si>
  <si>
    <t xml:space="preserve">Este concepto presenta una variación del 100% frente al 2021, ya que al ser un nuevo proyecto se deben contemplar desde cero las herramientas esenciales para el desarrollo de la actividad. Es vital que la persona nueva tenga el mismo correo presupuestado para el área ya que al contar con drive en la nube los ajustes se hacen en tiempo real, optimizando procesos. </t>
  </si>
  <si>
    <t>Se requiere la compra de 1 equipo de computo para el profesional de marketing. Desde el área de sistemas se sugiere un equipo con las siguientes características que indican NO ser un equipo de Consumo, lo cual permite tener más vida útil, robustez y resistencia.
• Equipo corporativo de 14” o 15”, resistente para trasladar
• Disco duro de 500 GB o 1TB de Almacenamiento en estado Sólido
• Memoria Ram de 8 o 12 Gb Optane
• Durabilidad en la carga de Batería
Las compras del FNFP estan enmarcadas dentro de los lineamientos del procedimiento interno FNFP-P-GA-05 Contratacion de Bienes y Servicios.</t>
  </si>
  <si>
    <t>Material merchandising (Esferos, llaveros, bolsas de feria, Impresos Agendas y Calendarios 2022)</t>
  </si>
  <si>
    <t>Material merchandising (Esferos, llaveros, cachuchas, Impresos cuadernos y libretas de notas</t>
  </si>
  <si>
    <t>Se busca implementar acciones de mercadeo concretas en donde la divulgación en campo se haga con material de contacto, con el fin de completar el proceso de divulgación y entregar un mensaje mucho más tangible de recordación del FNFP. El rubro que tenía recaudo pasaría a formar parte de este ítem.</t>
  </si>
  <si>
    <t>Se busca implementar acciones de mercadeo concretas en donde la divulgación en campo se haga con material de contacto, con el fin de completar el proceso de divulgación y entregar un mensaje mucho más tangible de recordación del FNFP. El rubro que tenía gestión técnica pasaría a formar parte de este ítem con un aumento casi del 100% debido a la implementación de nuevas herramientas de comunicación.</t>
  </si>
  <si>
    <t>Licencia de office anual Power BI</t>
  </si>
  <si>
    <t>Se requiere la compra del licenciamiento para el director del área.</t>
  </si>
  <si>
    <t>Se requiere la compra de Antivirus para la protección y buen funcionamiento de los equipos del área. Las compras del FNFP estan enmarcadas dentro de los lineamientos del procedimiento interno FNFP-P-GA-05 Contratacion de Bienes y Servicios.</t>
  </si>
  <si>
    <t>Se requiere compra de Cuentas Gmail corporativa por las siguientes ventajas: 
* Plataforma y Servidor de Gmail, se utiliza desde cualquier parte entre Móviles y PC, sin perder Sincronización. 
* Capacidad de almacenamiento de 30 GB, en correos, eso equivale a guardar información por lo menos de 5 años. Cuando se llene, se descarga a un archivo local y No pierde Histórico. 
* Transferencia de archivos de gran capacidad. Actualmente Outlook sólo permite enviar un correo de máximo tamaño de 20 MB, y esto genera represamiento en la cuenta, se demora en ser enviado bastante tiempo. 
* Integración de Chat entre todas cuentas asociadas. 
* Calendario sincronizado en todos los dispositivos que se encuentre asociada la cuenta. 
* Correos instantáneos. 
* Soporte con Google ante cualquier emergencia. 
* Seguridad de la información. 
* Videoconferencias con Meet, asociado a la cuenta corporativa. 
* Google Forms, Formulario en la web para utilización de encuestas y medición. 
* Dominio Fedepapa 
* Google Drive corporativo: Comparte información entre las cuentas.</t>
  </si>
  <si>
    <t>Se requiere la compra de 3 equipos móvil con línea empresarial para el área, el costo del equipo contempla características mínimas de:
• Pantalla de 6,9” o superior
• Sistema operativo Android 10 o Superior
• Memoria Ram de 6 Gb o Superior
• Almacenamiento de 128 GB o Superior 
• Batería de 4000 mAh o Superior
• Cobertura 4.5G Actualizada
Estas características cubren el rendimiento de las aplicaciones, carga de archivos, almacenamiento y demás, brindando a los usuarios que su operación no se vea afectada y siempre contar con disponibilidad y contacto constante tanto con el fondo, la federación y el cliente externo. Este rubro no se tenía contemplado en la vigencia anterior. Las compras del FNFP estan enmarcadas dentro de los lineamientos del procedimiento interno FNFP-P-GA-05 Contratacion de Bienes y Servicios.</t>
  </si>
  <si>
    <t>Se requiere realizar el mantenimiento de los equipos del área de esta manera se solicita el kit para el área de sistemas para realizar la actividad de mantenimiento. Las compras del FNFP estan enmarcadas dentro de los lineamientos del procedimiento interno FNFP-P-GA-05 Contratacion de Bienes y Servicios.</t>
  </si>
  <si>
    <t xml:space="preserve">Computador </t>
  </si>
  <si>
    <t xml:space="preserve">Monitor </t>
  </si>
  <si>
    <t>Stata SE V.17 Licencia anual</t>
  </si>
  <si>
    <t>Licencia anual legiscomex</t>
  </si>
  <si>
    <t>Cuenta correo Gmail</t>
  </si>
  <si>
    <t>Monitor</t>
  </si>
  <si>
    <t xml:space="preserve">Licencia </t>
  </si>
  <si>
    <t>Se requiere la compra de 1 portátil para el director de área, pues el equipo actual sera trasladado al profesional de proyectos pues es un equipo que requiere especificaciones particulares por el tipo de aplicaciones y volumenetes de datos y procesos que ejecuta la direcccion para la generacion de informacion. Desde el área de sistemas se sugiere un equipo con las siguientes características que indican NO ser un equipo de Consumo, lo cual permite tener más vida útil, robustez y resistencia.
• Equipo corporativo de 14” o 15”, resistente para trasladar
• Disco duro de 500 GB o 1TB de Almacenamiento en estado Sólido
• Memoria Ram de 8 o 12 Gb Optane
• Durabilidad en la carga de Batería
Se presenta un incremento del 11% teniendo en cuenta las caracteristicas requeridas para el equipo. Las compras del FNFP estan enmarcadas dentro de los lineamientos del procedimiento interno FNFP-P-GA-05 Contratacion de Bienes y Servicios.</t>
  </si>
  <si>
    <t>Se requiere la compra de un monitor, necesidad identificada dentro del marco de la contingencia del COVID-19, en la cual se evidencio la importancia de contar con insumos para que la dirección económica participe en las diferentes reuniones de la cadena y al mismo tiempo continué con los procesos de planeación, gestión y dirección del área. Este rurbo no se tenia contemplado en la vigencia anterior. Las compras del FNFP estan enmarcadas dentro de los lineamientos del procedimiento interno FNFP-P-GA-05 Contratacion de Bienes y Servicios.</t>
  </si>
  <si>
    <t>Se requiere el licenciamiento del equipo de computo comprado. Presenta el incremento del 5% correspondiente al IPC esperado.</t>
  </si>
  <si>
    <t>Se requiere la actualización de la licencia del software estadístico stata, la versión con la que cuenta el área es la 12 y se adquirió en 2017. Actualmente la versión a adquirir es la 17 con edición 2022.  Este rubro no se tenia contemplado en la vigencia anterior.</t>
  </si>
  <si>
    <t>Se requiere la compra de la licencia  de office 365 - E5; que incluye Power BI,  con el fin de generar información económica. Este rubro presenta un incremento del 567% teniendo en cuenta el tipo de licenciamiento que es E5 y es requerida para el director de estudios económicos. Las compras del FNFP estan enmarcadas dentro de los lineamientos del procedimiento interno FNFP-P-GA-05 Contratacion de Bienes y Servicios.</t>
  </si>
  <si>
    <t>Se requiere la compra de Antivirus para la protección y buen funcionamiento de los equipos del área económica. Se presenta un incremento del 33% correspondiente a la licencia del gestor de proyectos. Las compras del FNFP estan enmarcadas dentro de los lineamientos del procedimiento interno FNFP-P-GA-05 Contratacion de Bienes y Servicios.</t>
  </si>
  <si>
    <t>Se requiere la compra de una licencia anual de la plataforma legiscomex con el fin de tener acceso a diferentes herramientas de inteligencia de negocios y estadísticas de negocio que le permitirán al área robustecer su funcionamiento. Este rubro no se tenia contemplado en la vigencia anterior.</t>
  </si>
  <si>
    <t>Se requiere compra de Cuentas Gmail corporativa por las siguientes ventajas: 
* Plataforma y Servidor de Gmail, se utiliza desde cualquier parte entre Móviles y PC, sin perder Sincronización. 
* Capacidad de almacenamiento de 30 GB, en correos, eso equivale a guardar información por lo menos de 5 años. Cuando se llene, se descarga a un archivo local y No pierde Histórico. 
* Transferencia de archivos de gran capacidad. Actualmente Outlook sólo permite enviar un correo de máximo tamaño de 20 MB, y esto genera represamiento en la cuenta, se demora en ser enviado bastante tiempo. 
* Integración de Chat entre todas cuentas asociadas. 
* Calendario sincronizado en todos los dispositivos que se encuentre asociada la cuenta. 
* Correos instantáneos. 
* Soporte con Google ante cualquier emergencia. 
* Seguridad de la información. 
* Videoconferencias con Meet, asociado a la cuenta corporativa. 
* Google Forms, Formulario en la web para utilización de encuestas y medición. 
* Dominio Fedepapa 
* Google Drive corporativo: Comparte información entre las cuentas.
Este rubro no se tenia contemplado en la vigencia anterior.  Las compras del FNFP estan enmarcadas dentro de los lineamientos del procedimiento interno FNFP-P-GA-05 Contratacion de Bienes y Servicios.</t>
  </si>
  <si>
    <t>Se requiere la compra de 1 equipo móvil con línea empresarial para el área, el costo del equipo contempla características mínimas de:
• Pantalla de 6,9” o superior
• Sistema operativo Android 10 o Superior
• Memoria Ram de 6 Gb o Superior
• Almacenamiento de 128 GB o Superior 
• Batería de 4000 mAh o Superior
• Cobertura 4.5G Actualizada
Estas características cubren el rendimiento de las aplicaciones, carga de archivos, almacenamiento y demás, brindando a los usuarios que su operación no se vea afectada y siempre contar con disponibilidad y contacto constante tanto con el fondo, la federación y el cliente externo. Este rubro no se tenía contemplado en la vigencia anterior.
Las compras del FNFP estan enmarcadas dentro de los lineamientos del procedimiento interno FNFP-P-GA-05 Contratacion de Bienes y Servicios.</t>
  </si>
  <si>
    <t>Se requiere realizar el mantenimiento de los equipos del área de esta manera se solicita el kit para el área de sistemas para realizar la actividad de mantenimiento. Este rubro no presenta incremento. Las compras del FNFP estan enmarcadas dentro de los lineamientos del procedimiento interno FNFP-P-GA-05 Contratacion de Bienes y Servicios.</t>
  </si>
  <si>
    <t>Chaqueta</t>
  </si>
  <si>
    <t>Se requiere la compra de 2 chaquetas una para el gestor de proyectos y otra para el profesional de sistemas de informacion, pues al contar con actividades en campo, se requiere contar con la identificacion correspondiente al pertenecer al FNFP. Se presenta un incrmento del 100% teniendo en cuenta la cantidad de chaquetas a comprar.Las compras del FNFP estan enmarcadas dentro de los lineamientos del procedimiento interno FNFP-P-GA-05 Contratacion de Bienes y Servicios.</t>
  </si>
  <si>
    <t>Estudio de abastecimiento y cadena logística de papa en Colombia</t>
  </si>
  <si>
    <t>Estructura y competitividad de la Industria de insumos agropecuarios en Colombia y el mundo</t>
  </si>
  <si>
    <t>Estudio de oportunidades comerciales en mercados internacionales y nacionales para la papa colombiana</t>
  </si>
  <si>
    <t>Investigación de consumo per cápita de papa en Colombia</t>
  </si>
  <si>
    <t>Estudio</t>
  </si>
  <si>
    <t>Se requiere la contratación de este estudio ante el desconocimiento de los determinantes del precio en los diferentes canales de comercialización en los diferentes departamentos productores. Este rubro no se tenia contemplado la vigencia anterior.</t>
  </si>
  <si>
    <t>Se requiere la contratación de este estudio con el fin de identificar las causas y consecuencias asociadas a la alta variabilidad en el precio de los insumos. Este rubro no se tenia contemplado la vigencia anterior.</t>
  </si>
  <si>
    <t>Se requiere la contratación de este estudio de mercados internacionales. Este rubro no se tenia contemplado la vigencia anterior.</t>
  </si>
  <si>
    <t>Se plantea realizar un estudio de consumo continúo, con una metodología de medición mensual que arroje datos información sobre patrones y hábitos del consumo a nivel nacional. Este rubro no se tenia contemplado la vigencia anterior.</t>
  </si>
  <si>
    <t>Estudios requeridos para el cumplimiento de los indicadores del proyecto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</si>
</sst>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 #,##0.00\ &quot;€&quot;_-;\-* #,##0.00\ &quot;€&quot;_-;_-* &quot;-&quot;??\ &quot;€&quot;_-;_-@_-"/>
    <numFmt numFmtId="166" formatCode="_-* #,##0.00\ _€_-;\-* #,##0.00\ _€_-;_-* &quot;-&quot;??\ _€_-;_-@_-"/>
    <numFmt numFmtId="167" formatCode="_(&quot;$&quot;\ * #,##0.00_);_(&quot;$&quot;\ * \(#,##0.00\);_(&quot;$&quot;\ * &quot;-&quot;??_);_(@_)"/>
    <numFmt numFmtId="168" formatCode="_ * #,##0.00_ ;_ * \-#,##0.00_ ;_ * &quot;-&quot;??_ ;_ @_ "/>
    <numFmt numFmtId="169" formatCode="_-&quot;$&quot;* #,##0_-;\-&quot;$&quot;* #,##0_-;_-&quot;$&quot;* &quot;-&quot;??_-;_-@_-"/>
    <numFmt numFmtId="170" formatCode="_ * #,##0_ ;_ * \-#,##0_ ;_ * &quot;-&quot;??_ ;_ @_ "/>
    <numFmt numFmtId="171" formatCode="[$$-240A]#,##0"/>
    <numFmt numFmtId="172" formatCode="_-* #,##0\ _€_-;\-* #,##0\ _€_-;_-* &quot;-&quot;??\ _€_-;_-@_-"/>
    <numFmt numFmtId="173" formatCode="_(* #,##0.00_);_(* \(#,##0.00\);_(* &quot;-&quot;??_);_(@_)"/>
    <numFmt numFmtId="174" formatCode="#,##0\ _€"/>
    <numFmt numFmtId="175" formatCode="[$$-240A]#,##0;\-[$$-240A]#,##0"/>
    <numFmt numFmtId="176"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11"/>
      <color theme="1"/>
      <name val="Arial"/>
      <family val="2"/>
    </font>
    <font>
      <b/>
      <sz val="12"/>
      <name val="Arial"/>
      <family val="2"/>
    </font>
    <font>
      <sz val="12"/>
      <name val="Arial"/>
      <family val="2"/>
    </font>
    <font>
      <sz val="10"/>
      <name val="Arial"/>
      <family val="2"/>
    </font>
    <font>
      <sz val="10"/>
      <name val="Arial"/>
      <family val="2"/>
    </font>
    <font>
      <sz val="12"/>
      <color theme="1"/>
      <name val="Arial"/>
      <family val="2"/>
    </font>
    <font>
      <b/>
      <sz val="12"/>
      <color theme="1"/>
      <name val="Arial"/>
      <family val="2"/>
    </font>
    <font>
      <sz val="12"/>
      <color rgb="FF000000"/>
      <name val="Arial"/>
      <family val="2"/>
    </font>
    <font>
      <b/>
      <sz val="16"/>
      <color theme="1"/>
      <name val="Arial"/>
      <family val="2"/>
    </font>
    <font>
      <b/>
      <sz val="12"/>
      <name val="Arial Narrow"/>
      <family val="2"/>
    </font>
    <font>
      <sz val="12"/>
      <name val="Arial Narrow"/>
      <family val="2"/>
    </font>
    <font>
      <b/>
      <sz val="11"/>
      <color theme="1"/>
      <name val="Arial"/>
      <family val="2"/>
    </font>
    <font>
      <sz val="12"/>
      <color rgb="FFFF0000"/>
      <name val="Arial Narrow"/>
      <family val="2"/>
    </font>
    <font>
      <b/>
      <sz val="14"/>
      <color theme="1"/>
      <name val="Arial"/>
      <family val="2"/>
    </font>
    <font>
      <sz val="10"/>
      <name val="MS Sans Serif"/>
      <family val="2"/>
    </font>
    <font>
      <b/>
      <sz val="14"/>
      <color theme="0"/>
      <name val="Arial"/>
      <family val="2"/>
    </font>
    <font>
      <sz val="11"/>
      <name val="Arial"/>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8" tint="-0.499984740745262"/>
        <bgColor indexed="64"/>
      </patternFill>
    </fill>
  </fills>
  <borders count="7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thin">
        <color indexed="64"/>
      </left>
      <right/>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s>
  <cellStyleXfs count="471">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168"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164" fontId="2" fillId="0" borderId="0" applyFont="0" applyFill="0" applyBorder="0" applyAlignment="0" applyProtection="0"/>
    <xf numFmtId="0" fontId="6" fillId="0" borderId="0"/>
    <xf numFmtId="0" fontId="7" fillId="0" borderId="0"/>
    <xf numFmtId="9" fontId="7" fillId="0" borderId="0" applyFont="0" applyFill="0" applyBorder="0" applyAlignment="0" applyProtection="0"/>
    <xf numFmtId="168" fontId="7" fillId="0" borderId="0" applyFont="0" applyFill="0" applyBorder="0" applyAlignment="0" applyProtection="0"/>
    <xf numFmtId="166" fontId="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8" fontId="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7" fillId="0" borderId="0"/>
    <xf numFmtId="173" fontId="17" fillId="0" borderId="0" applyFont="0" applyFill="0" applyBorder="0" applyAlignment="0" applyProtection="0"/>
    <xf numFmtId="9" fontId="17" fillId="0" borderId="0" applyFont="0" applyFill="0" applyBorder="0" applyAlignment="0" applyProtection="0"/>
    <xf numFmtId="43"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2" fillId="0" borderId="0"/>
    <xf numFmtId="168" fontId="2" fillId="0" borderId="0" applyFont="0" applyFill="0" applyBorder="0" applyAlignment="0" applyProtection="0"/>
    <xf numFmtId="9" fontId="2"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322">
    <xf numFmtId="0" fontId="0" fillId="0" borderId="0" xfId="0"/>
    <xf numFmtId="166" fontId="8" fillId="0" borderId="0" xfId="13" applyFont="1"/>
    <xf numFmtId="172" fontId="8" fillId="0" borderId="0" xfId="13" applyNumberFormat="1" applyFont="1"/>
    <xf numFmtId="172" fontId="13" fillId="0" borderId="0" xfId="13" applyNumberFormat="1" applyFont="1"/>
    <xf numFmtId="0" fontId="13" fillId="0" borderId="0" xfId="3" applyFont="1"/>
    <xf numFmtId="0" fontId="12" fillId="0" borderId="0" xfId="3" applyFont="1" applyBorder="1" applyAlignment="1">
      <alignment horizontal="center"/>
    </xf>
    <xf numFmtId="172" fontId="12" fillId="0" borderId="0" xfId="13" applyNumberFormat="1" applyFont="1" applyBorder="1" applyAlignment="1">
      <alignment horizontal="center"/>
    </xf>
    <xf numFmtId="172" fontId="12" fillId="0" borderId="16" xfId="13" applyNumberFormat="1" applyFont="1" applyFill="1" applyBorder="1" applyAlignment="1">
      <alignment horizontal="center" vertical="center"/>
    </xf>
    <xf numFmtId="172" fontId="12" fillId="0" borderId="48" xfId="13" applyNumberFormat="1" applyFont="1" applyFill="1" applyBorder="1" applyAlignment="1">
      <alignment horizontal="center" vertical="center"/>
    </xf>
    <xf numFmtId="10" fontId="12" fillId="0" borderId="46" xfId="2" applyNumberFormat="1" applyFont="1" applyFill="1" applyBorder="1" applyAlignment="1">
      <alignment horizontal="center" vertical="center"/>
    </xf>
    <xf numFmtId="172" fontId="12" fillId="0" borderId="19" xfId="13" applyNumberFormat="1" applyFont="1" applyFill="1" applyBorder="1" applyAlignment="1">
      <alignment horizontal="center" vertical="center" wrapText="1"/>
    </xf>
    <xf numFmtId="172" fontId="12" fillId="0" borderId="19" xfId="13" applyNumberFormat="1" applyFont="1" applyFill="1" applyBorder="1" applyAlignment="1">
      <alignment horizontal="center" vertical="center"/>
    </xf>
    <xf numFmtId="172" fontId="12" fillId="0" borderId="52" xfId="13" applyNumberFormat="1" applyFont="1" applyFill="1" applyBorder="1" applyAlignment="1">
      <alignment horizontal="center" vertical="center"/>
    </xf>
    <xf numFmtId="10" fontId="12" fillId="0" borderId="47" xfId="2" applyNumberFormat="1" applyFont="1" applyFill="1" applyBorder="1" applyAlignment="1">
      <alignment horizontal="center" vertical="center"/>
    </xf>
    <xf numFmtId="0" fontId="12" fillId="4" borderId="22" xfId="3" applyFont="1" applyFill="1" applyBorder="1" applyAlignment="1"/>
    <xf numFmtId="172" fontId="12" fillId="4" borderId="23" xfId="13" applyNumberFormat="1" applyFont="1" applyFill="1" applyBorder="1" applyAlignment="1"/>
    <xf numFmtId="172" fontId="12" fillId="4" borderId="51" xfId="13" applyNumberFormat="1" applyFont="1" applyFill="1" applyBorder="1" applyAlignment="1"/>
    <xf numFmtId="172" fontId="12" fillId="4" borderId="43" xfId="13" applyNumberFormat="1" applyFont="1" applyFill="1" applyBorder="1" applyAlignment="1"/>
    <xf numFmtId="0" fontId="13" fillId="0" borderId="14" xfId="3" applyFont="1" applyBorder="1" applyAlignment="1">
      <alignment horizontal="left" indent="1"/>
    </xf>
    <xf numFmtId="172" fontId="13" fillId="3" borderId="17" xfId="13" applyNumberFormat="1" applyFont="1" applyFill="1" applyBorder="1" applyAlignment="1"/>
    <xf numFmtId="172" fontId="13" fillId="0" borderId="49" xfId="13" applyNumberFormat="1" applyFont="1" applyBorder="1" applyAlignment="1"/>
    <xf numFmtId="172" fontId="13" fillId="0" borderId="54" xfId="13" applyNumberFormat="1" applyFont="1" applyFill="1" applyBorder="1" applyAlignment="1"/>
    <xf numFmtId="172" fontId="13" fillId="0" borderId="17" xfId="13" applyNumberFormat="1" applyFont="1" applyBorder="1" applyAlignment="1"/>
    <xf numFmtId="172" fontId="13" fillId="0" borderId="44" xfId="13" applyNumberFormat="1" applyFont="1" applyBorder="1" applyAlignment="1"/>
    <xf numFmtId="0" fontId="12" fillId="4" borderId="14" xfId="3" applyFont="1" applyFill="1" applyBorder="1" applyAlignment="1"/>
    <xf numFmtId="172" fontId="12" fillId="4" borderId="17" xfId="13" applyNumberFormat="1" applyFont="1" applyFill="1" applyBorder="1" applyAlignment="1"/>
    <xf numFmtId="172" fontId="12" fillId="4" borderId="49" xfId="13" applyNumberFormat="1" applyFont="1" applyFill="1" applyBorder="1" applyAlignment="1"/>
    <xf numFmtId="172" fontId="12" fillId="4" borderId="44" xfId="13" applyNumberFormat="1" applyFont="1" applyFill="1" applyBorder="1" applyAlignment="1"/>
    <xf numFmtId="0" fontId="12" fillId="4" borderId="14" xfId="3" applyFont="1" applyFill="1" applyBorder="1" applyAlignment="1">
      <alignment horizontal="centerContinuous"/>
    </xf>
    <xf numFmtId="0" fontId="12" fillId="4" borderId="14" xfId="3" applyFont="1" applyFill="1" applyBorder="1" applyAlignment="1">
      <alignment horizontal="left"/>
    </xf>
    <xf numFmtId="0" fontId="12" fillId="4" borderId="14" xfId="3" applyFont="1" applyFill="1" applyBorder="1" applyAlignment="1">
      <alignment horizontal="left" indent="1"/>
    </xf>
    <xf numFmtId="0" fontId="13" fillId="0" borderId="14" xfId="3" applyFont="1" applyBorder="1" applyAlignment="1">
      <alignment horizontal="left" indent="2"/>
    </xf>
    <xf numFmtId="172" fontId="13" fillId="0" borderId="43" xfId="13" applyNumberFormat="1" applyFont="1" applyBorder="1" applyAlignment="1"/>
    <xf numFmtId="3" fontId="13" fillId="0" borderId="14" xfId="3" applyNumberFormat="1" applyFont="1" applyFill="1" applyBorder="1" applyAlignment="1">
      <alignment horizontal="left" vertical="justify" wrapText="1" indent="2"/>
    </xf>
    <xf numFmtId="172" fontId="13" fillId="0" borderId="17" xfId="13" applyNumberFormat="1" applyFont="1" applyBorder="1"/>
    <xf numFmtId="172" fontId="13" fillId="0" borderId="45" xfId="13" applyNumberFormat="1" applyFont="1" applyBorder="1" applyAlignment="1"/>
    <xf numFmtId="172" fontId="12" fillId="4" borderId="17" xfId="13" applyNumberFormat="1" applyFont="1" applyFill="1" applyBorder="1"/>
    <xf numFmtId="172" fontId="12" fillId="4" borderId="44" xfId="13" applyNumberFormat="1" applyFont="1" applyFill="1" applyBorder="1"/>
    <xf numFmtId="0" fontId="13" fillId="0" borderId="20" xfId="3" applyFont="1" applyBorder="1" applyAlignment="1">
      <alignment horizontal="left" indent="2"/>
    </xf>
    <xf numFmtId="172" fontId="13" fillId="3" borderId="21" xfId="13" applyNumberFormat="1" applyFont="1" applyFill="1" applyBorder="1" applyAlignment="1"/>
    <xf numFmtId="0" fontId="12" fillId="4" borderId="24" xfId="3" applyFont="1" applyFill="1" applyBorder="1" applyAlignment="1">
      <alignment horizontal="left" indent="1"/>
    </xf>
    <xf numFmtId="172" fontId="12" fillId="4" borderId="25" xfId="13" applyNumberFormat="1" applyFont="1" applyFill="1" applyBorder="1"/>
    <xf numFmtId="172" fontId="12" fillId="4" borderId="50" xfId="13" applyNumberFormat="1" applyFont="1" applyFill="1" applyBorder="1"/>
    <xf numFmtId="172" fontId="12" fillId="4" borderId="6" xfId="13" applyNumberFormat="1" applyFont="1" applyFill="1" applyBorder="1"/>
    <xf numFmtId="0" fontId="13" fillId="0" borderId="22" xfId="3" applyFont="1" applyBorder="1" applyAlignment="1">
      <alignment horizontal="left" indent="2"/>
    </xf>
    <xf numFmtId="172" fontId="13" fillId="0" borderId="23" xfId="13" applyNumberFormat="1" applyFont="1" applyBorder="1"/>
    <xf numFmtId="172" fontId="13" fillId="0" borderId="51" xfId="13" applyNumberFormat="1" applyFont="1" applyBorder="1" applyAlignment="1"/>
    <xf numFmtId="171" fontId="14" fillId="0" borderId="0" xfId="0" applyNumberFormat="1" applyFont="1" applyFill="1" applyBorder="1"/>
    <xf numFmtId="172" fontId="12" fillId="4" borderId="49" xfId="13" applyNumberFormat="1" applyFont="1" applyFill="1" applyBorder="1"/>
    <xf numFmtId="172" fontId="13" fillId="0" borderId="49" xfId="13" applyNumberFormat="1" applyFont="1" applyBorder="1"/>
    <xf numFmtId="172" fontId="13" fillId="0" borderId="43" xfId="13" applyNumberFormat="1" applyFont="1" applyBorder="1"/>
    <xf numFmtId="172" fontId="13" fillId="0" borderId="44" xfId="13" applyNumberFormat="1" applyFont="1" applyBorder="1"/>
    <xf numFmtId="172" fontId="15" fillId="0" borderId="0" xfId="13" applyNumberFormat="1" applyFont="1"/>
    <xf numFmtId="172" fontId="13" fillId="0" borderId="45" xfId="13" applyNumberFormat="1" applyFont="1" applyBorder="1"/>
    <xf numFmtId="3" fontId="13" fillId="0" borderId="14" xfId="3" applyNumberFormat="1" applyFont="1" applyBorder="1" applyAlignment="1">
      <alignment horizontal="left" vertical="justify" wrapText="1" indent="2"/>
    </xf>
    <xf numFmtId="172" fontId="13" fillId="3" borderId="17" xfId="13" applyNumberFormat="1" applyFont="1" applyFill="1" applyBorder="1"/>
    <xf numFmtId="0" fontId="12" fillId="4" borderId="14" xfId="3" applyFont="1" applyFill="1" applyBorder="1" applyAlignment="1">
      <alignment horizontal="left" indent="2"/>
    </xf>
    <xf numFmtId="0" fontId="12" fillId="4" borderId="59" xfId="3" applyFont="1" applyFill="1" applyBorder="1"/>
    <xf numFmtId="172" fontId="12" fillId="4" borderId="16" xfId="13" applyNumberFormat="1" applyFont="1" applyFill="1" applyBorder="1"/>
    <xf numFmtId="172" fontId="12" fillId="4" borderId="48" xfId="13" applyNumberFormat="1" applyFont="1" applyFill="1" applyBorder="1"/>
    <xf numFmtId="172" fontId="12" fillId="4" borderId="46" xfId="13" applyNumberFormat="1" applyFont="1" applyFill="1" applyBorder="1"/>
    <xf numFmtId="0" fontId="12" fillId="4" borderId="14" xfId="3" applyFont="1" applyFill="1" applyBorder="1"/>
    <xf numFmtId="0" fontId="12" fillId="4" borderId="18" xfId="3" applyFont="1" applyFill="1" applyBorder="1"/>
    <xf numFmtId="172" fontId="12" fillId="4" borderId="19" xfId="13" applyNumberFormat="1" applyFont="1" applyFill="1" applyBorder="1"/>
    <xf numFmtId="172" fontId="12" fillId="4" borderId="52" xfId="13" applyNumberFormat="1" applyFont="1" applyFill="1" applyBorder="1"/>
    <xf numFmtId="172" fontId="12" fillId="4" borderId="47" xfId="13" applyNumberFormat="1" applyFont="1" applyFill="1" applyBorder="1"/>
    <xf numFmtId="0" fontId="12" fillId="0" borderId="0" xfId="3" applyFont="1"/>
    <xf numFmtId="0" fontId="15" fillId="0" borderId="0" xfId="3" applyFont="1"/>
    <xf numFmtId="172" fontId="13" fillId="0" borderId="49" xfId="13" applyNumberFormat="1" applyFont="1" applyFill="1" applyBorder="1" applyAlignment="1"/>
    <xf numFmtId="172" fontId="13" fillId="0" borderId="44" xfId="13" applyNumberFormat="1" applyFont="1" applyFill="1" applyBorder="1" applyAlignment="1"/>
    <xf numFmtId="0" fontId="8" fillId="0" borderId="0" xfId="13" applyNumberFormat="1" applyFont="1"/>
    <xf numFmtId="172" fontId="15" fillId="0" borderId="0" xfId="3" applyNumberFormat="1" applyFont="1"/>
    <xf numFmtId="0" fontId="12" fillId="0" borderId="0" xfId="3" applyFont="1" applyBorder="1" applyAlignment="1">
      <alignment horizontal="center"/>
    </xf>
    <xf numFmtId="3" fontId="4" fillId="5" borderId="3" xfId="0" applyNumberFormat="1" applyFont="1" applyFill="1" applyBorder="1" applyAlignment="1">
      <alignment horizontal="center" vertical="center" wrapText="1"/>
    </xf>
    <xf numFmtId="0" fontId="9" fillId="6" borderId="33" xfId="0" applyFont="1" applyFill="1" applyBorder="1" applyAlignment="1">
      <alignment horizontal="center" vertical="center" wrapText="1"/>
    </xf>
    <xf numFmtId="10" fontId="12" fillId="4" borderId="43" xfId="2" applyNumberFormat="1" applyFont="1" applyFill="1" applyBorder="1" applyAlignment="1">
      <alignment horizontal="center"/>
    </xf>
    <xf numFmtId="10" fontId="13" fillId="0" borderId="54" xfId="2" applyNumberFormat="1" applyFont="1" applyFill="1" applyBorder="1" applyAlignment="1">
      <alignment horizontal="center"/>
    </xf>
    <xf numFmtId="10" fontId="13" fillId="0" borderId="44" xfId="2" applyNumberFormat="1" applyFont="1" applyBorder="1" applyAlignment="1">
      <alignment horizontal="center"/>
    </xf>
    <xf numFmtId="10" fontId="12" fillId="4" borderId="44" xfId="2" applyNumberFormat="1" applyFont="1" applyFill="1" applyBorder="1" applyAlignment="1">
      <alignment horizontal="center"/>
    </xf>
    <xf numFmtId="10" fontId="13" fillId="0" borderId="43" xfId="2" applyNumberFormat="1" applyFont="1" applyBorder="1" applyAlignment="1">
      <alignment horizontal="center"/>
    </xf>
    <xf numFmtId="10" fontId="13" fillId="0" borderId="45" xfId="2" applyNumberFormat="1" applyFont="1" applyBorder="1" applyAlignment="1">
      <alignment horizontal="center"/>
    </xf>
    <xf numFmtId="10" fontId="12" fillId="4" borderId="6" xfId="2" applyNumberFormat="1" applyFont="1" applyFill="1" applyBorder="1" applyAlignment="1">
      <alignment horizontal="center"/>
    </xf>
    <xf numFmtId="10" fontId="13" fillId="0" borderId="40" xfId="2" applyNumberFormat="1" applyFont="1" applyBorder="1" applyAlignment="1">
      <alignment horizontal="center"/>
    </xf>
    <xf numFmtId="10" fontId="12" fillId="4" borderId="46" xfId="2" applyNumberFormat="1" applyFont="1" applyFill="1" applyBorder="1" applyAlignment="1">
      <alignment horizontal="center"/>
    </xf>
    <xf numFmtId="10" fontId="12" fillId="4" borderId="47" xfId="2" applyNumberFormat="1" applyFont="1" applyFill="1" applyBorder="1" applyAlignment="1">
      <alignment horizontal="center"/>
    </xf>
    <xf numFmtId="10" fontId="13" fillId="0" borderId="0" xfId="2" applyNumberFormat="1" applyFont="1" applyAlignment="1">
      <alignment horizontal="center"/>
    </xf>
    <xf numFmtId="172" fontId="15" fillId="0" borderId="0" xfId="2" applyNumberFormat="1" applyFont="1" applyAlignment="1">
      <alignment horizontal="center"/>
    </xf>
    <xf numFmtId="10" fontId="15" fillId="0" borderId="0" xfId="13" applyNumberFormat="1" applyFont="1" applyAlignment="1">
      <alignment horizontal="center"/>
    </xf>
    <xf numFmtId="172" fontId="13" fillId="0" borderId="0" xfId="13" applyNumberFormat="1" applyFont="1" applyAlignment="1">
      <alignment horizontal="center"/>
    </xf>
    <xf numFmtId="172" fontId="15" fillId="0" borderId="0" xfId="13" applyNumberFormat="1" applyFont="1" applyAlignment="1">
      <alignment horizontal="center"/>
    </xf>
    <xf numFmtId="10" fontId="15" fillId="0" borderId="0" xfId="3" applyNumberFormat="1" applyFont="1" applyAlignment="1">
      <alignment horizontal="center"/>
    </xf>
    <xf numFmtId="172" fontId="12" fillId="0" borderId="46" xfId="13" applyNumberFormat="1" applyFont="1" applyFill="1" applyBorder="1" applyAlignment="1">
      <alignment horizontal="center" vertical="center"/>
    </xf>
    <xf numFmtId="172" fontId="12" fillId="0" borderId="47" xfId="13" applyNumberFormat="1" applyFont="1" applyFill="1" applyBorder="1" applyAlignment="1">
      <alignment horizontal="center" vertical="center"/>
    </xf>
    <xf numFmtId="0" fontId="10" fillId="2" borderId="41" xfId="0" applyFont="1" applyFill="1" applyBorder="1" applyAlignment="1">
      <alignment horizontal="left" vertical="center" wrapText="1"/>
    </xf>
    <xf numFmtId="0" fontId="8" fillId="0" borderId="0" xfId="0" applyFont="1"/>
    <xf numFmtId="10" fontId="8" fillId="0" borderId="0" xfId="2" applyNumberFormat="1" applyFont="1"/>
    <xf numFmtId="0" fontId="0" fillId="0" borderId="0" xfId="0"/>
    <xf numFmtId="0" fontId="8" fillId="0" borderId="0" xfId="0" applyFont="1" applyFill="1" applyAlignment="1">
      <alignment horizontal="justify" vertical="center" wrapText="1"/>
    </xf>
    <xf numFmtId="0" fontId="4" fillId="5" borderId="4" xfId="6" applyFont="1" applyFill="1" applyBorder="1" applyAlignment="1">
      <alignment horizontal="left" vertical="center"/>
    </xf>
    <xf numFmtId="172" fontId="8" fillId="0" borderId="0" xfId="0" applyNumberFormat="1" applyFont="1" applyFill="1" applyAlignment="1">
      <alignment horizontal="justify" vertical="center" wrapText="1"/>
    </xf>
    <xf numFmtId="0" fontId="8" fillId="0" borderId="0" xfId="0" applyFont="1" applyFill="1" applyBorder="1" applyAlignment="1">
      <alignment horizontal="justify" vertical="center" wrapText="1"/>
    </xf>
    <xf numFmtId="3" fontId="8" fillId="0" borderId="0" xfId="0" applyNumberFormat="1" applyFont="1" applyFill="1" applyBorder="1" applyAlignment="1">
      <alignment horizontal="justify" vertical="center" wrapText="1"/>
    </xf>
    <xf numFmtId="10" fontId="8" fillId="0" borderId="0" xfId="2" applyNumberFormat="1" applyFont="1" applyFill="1" applyBorder="1" applyAlignment="1">
      <alignment horizontal="justify" vertical="center" wrapText="1"/>
    </xf>
    <xf numFmtId="0" fontId="8" fillId="0" borderId="0" xfId="0" applyFont="1" applyAlignment="1">
      <alignment horizontal="center" vertical="center" wrapText="1"/>
    </xf>
    <xf numFmtId="171" fontId="8" fillId="0" borderId="53" xfId="21" applyNumberFormat="1" applyFont="1" applyFill="1" applyBorder="1" applyAlignment="1">
      <alignment horizontal="center" vertical="center" wrapText="1"/>
    </xf>
    <xf numFmtId="175" fontId="8" fillId="2" borderId="38" xfId="21" applyNumberFormat="1" applyFont="1" applyFill="1" applyBorder="1" applyAlignment="1">
      <alignment horizontal="justify" vertical="center" wrapText="1"/>
    </xf>
    <xf numFmtId="41" fontId="4" fillId="6" borderId="2" xfId="30" applyFont="1" applyFill="1" applyBorder="1" applyAlignment="1">
      <alignment horizontal="center" vertical="center" wrapText="1"/>
    </xf>
    <xf numFmtId="0" fontId="8" fillId="0" borderId="37" xfId="0" applyFont="1" applyFill="1" applyBorder="1" applyAlignment="1">
      <alignment horizontal="center" vertical="center" wrapText="1"/>
    </xf>
    <xf numFmtId="0" fontId="0" fillId="0" borderId="0" xfId="0"/>
    <xf numFmtId="0" fontId="8" fillId="0" borderId="0" xfId="0" applyFont="1" applyFill="1" applyAlignment="1">
      <alignment horizontal="justify" vertical="center" wrapText="1"/>
    </xf>
    <xf numFmtId="0" fontId="8" fillId="0" borderId="0" xfId="0" applyFont="1"/>
    <xf numFmtId="169" fontId="8" fillId="0" borderId="0" xfId="0" applyNumberFormat="1" applyFont="1"/>
    <xf numFmtId="169" fontId="8" fillId="0" borderId="30" xfId="1" applyNumberFormat="1" applyFont="1" applyFill="1" applyBorder="1" applyAlignment="1">
      <alignment horizontal="left" vertical="center" wrapText="1"/>
    </xf>
    <xf numFmtId="0" fontId="8" fillId="0" borderId="30" xfId="0" applyFont="1" applyFill="1" applyBorder="1" applyAlignment="1">
      <alignment horizontal="center" vertical="center" wrapText="1"/>
    </xf>
    <xf numFmtId="0" fontId="9" fillId="6" borderId="7" xfId="0" applyFont="1" applyFill="1" applyBorder="1" applyAlignment="1">
      <alignment horizontal="center" vertical="center" wrapText="1"/>
    </xf>
    <xf numFmtId="169" fontId="9" fillId="6" borderId="8" xfId="1" applyNumberFormat="1" applyFont="1" applyFill="1" applyBorder="1" applyAlignment="1">
      <alignment horizontal="center" vertical="center" wrapText="1"/>
    </xf>
    <xf numFmtId="0" fontId="9" fillId="6" borderId="8" xfId="0" applyFont="1" applyFill="1" applyBorder="1" applyAlignment="1">
      <alignment horizontal="center" vertical="center" wrapText="1"/>
    </xf>
    <xf numFmtId="169" fontId="9" fillId="6" borderId="57" xfId="1" applyNumberFormat="1" applyFont="1" applyFill="1" applyBorder="1" applyAlignment="1">
      <alignment horizontal="center" vertical="center" wrapText="1"/>
    </xf>
    <xf numFmtId="10" fontId="8" fillId="0" borderId="0" xfId="2" applyNumberFormat="1" applyFont="1"/>
    <xf numFmtId="0" fontId="8" fillId="0" borderId="0" xfId="0" applyFont="1" applyFill="1" applyAlignment="1">
      <alignment horizontal="center" vertical="center" wrapText="1"/>
    </xf>
    <xf numFmtId="169" fontId="5" fillId="0" borderId="0" xfId="20" applyNumberFormat="1" applyFont="1" applyFill="1" applyBorder="1" applyAlignment="1">
      <alignment horizontal="justify" vertical="center" wrapText="1"/>
    </xf>
    <xf numFmtId="0" fontId="5" fillId="0" borderId="0" xfId="2" applyNumberFormat="1" applyFont="1" applyFill="1" applyBorder="1" applyAlignment="1">
      <alignment horizontal="right" vertical="center" wrapText="1"/>
    </xf>
    <xf numFmtId="10" fontId="5" fillId="0" borderId="0" xfId="2" applyNumberFormat="1" applyFont="1" applyFill="1" applyBorder="1" applyAlignment="1">
      <alignment horizontal="right" vertical="center" wrapText="1"/>
    </xf>
    <xf numFmtId="0" fontId="8" fillId="0" borderId="0" xfId="0" applyFont="1" applyFill="1" applyBorder="1" applyAlignment="1">
      <alignment horizontal="justify" vertical="center" wrapText="1"/>
    </xf>
    <xf numFmtId="0" fontId="4" fillId="6" borderId="1" xfId="0" applyFont="1" applyFill="1" applyBorder="1" applyAlignment="1">
      <alignment horizontal="center" vertical="center" wrapText="1"/>
    </xf>
    <xf numFmtId="3" fontId="4" fillId="6" borderId="2" xfId="0" applyNumberFormat="1" applyFont="1" applyFill="1" applyBorder="1" applyAlignment="1">
      <alignment horizontal="center" vertical="center" wrapText="1"/>
    </xf>
    <xf numFmtId="3" fontId="8" fillId="0" borderId="0" xfId="0" applyNumberFormat="1" applyFont="1" applyFill="1" applyBorder="1" applyAlignment="1">
      <alignment horizontal="justify" vertical="center" wrapText="1"/>
    </xf>
    <xf numFmtId="10" fontId="8" fillId="0" borderId="0" xfId="2" applyNumberFormat="1" applyFont="1" applyFill="1" applyBorder="1" applyAlignment="1">
      <alignment horizontal="justify" vertical="center" wrapText="1"/>
    </xf>
    <xf numFmtId="0" fontId="4" fillId="6" borderId="1" xfId="6" applyFont="1" applyFill="1" applyBorder="1" applyAlignment="1">
      <alignment horizontal="left" vertical="center"/>
    </xf>
    <xf numFmtId="3" fontId="9" fillId="6" borderId="2" xfId="0" applyNumberFormat="1" applyFont="1" applyFill="1" applyBorder="1" applyAlignment="1">
      <alignment horizontal="center" vertical="center"/>
    </xf>
    <xf numFmtId="49" fontId="4" fillId="6" borderId="11" xfId="0" applyNumberFormat="1" applyFont="1" applyFill="1" applyBorder="1" applyAlignment="1">
      <alignment horizontal="center" vertical="center" wrapText="1"/>
    </xf>
    <xf numFmtId="49" fontId="9" fillId="6" borderId="11" xfId="20" applyNumberFormat="1" applyFont="1" applyFill="1" applyBorder="1" applyAlignment="1">
      <alignment horizontal="justify" vertical="center" wrapText="1"/>
    </xf>
    <xf numFmtId="0" fontId="8" fillId="0" borderId="0" xfId="0" applyFont="1" applyAlignment="1">
      <alignment horizontal="center" vertical="center" wrapText="1"/>
    </xf>
    <xf numFmtId="0" fontId="10" fillId="0" borderId="28" xfId="0" applyFont="1" applyBorder="1" applyAlignment="1">
      <alignment vertical="center" wrapText="1"/>
    </xf>
    <xf numFmtId="169" fontId="8" fillId="0" borderId="28" xfId="1" applyNumberFormat="1" applyFont="1" applyFill="1" applyBorder="1" applyAlignment="1">
      <alignment horizontal="left" vertical="center" wrapText="1"/>
    </xf>
    <xf numFmtId="0" fontId="8" fillId="0" borderId="28" xfId="0" applyFont="1" applyFill="1" applyBorder="1" applyAlignment="1">
      <alignment horizontal="center" vertical="center" wrapText="1"/>
    </xf>
    <xf numFmtId="169" fontId="8" fillId="0" borderId="28" xfId="1" applyNumberFormat="1" applyFont="1" applyFill="1" applyBorder="1" applyAlignment="1">
      <alignment horizontal="right" vertical="center" wrapText="1"/>
    </xf>
    <xf numFmtId="0" fontId="8" fillId="0" borderId="36" xfId="0" applyFont="1" applyFill="1" applyBorder="1" applyAlignment="1">
      <alignment horizontal="justify" vertical="center" wrapText="1"/>
    </xf>
    <xf numFmtId="0" fontId="10" fillId="0" borderId="30" xfId="0" applyFont="1" applyBorder="1" applyAlignment="1">
      <alignment vertical="center" wrapText="1"/>
    </xf>
    <xf numFmtId="169" fontId="8" fillId="0" borderId="30" xfId="1" applyNumberFormat="1" applyFont="1" applyFill="1" applyBorder="1" applyAlignment="1">
      <alignment horizontal="right" vertical="center" wrapText="1"/>
    </xf>
    <xf numFmtId="0" fontId="8" fillId="0" borderId="34" xfId="0" applyFont="1" applyFill="1" applyBorder="1" applyAlignment="1">
      <alignment horizontal="justify" vertical="center" wrapText="1"/>
    </xf>
    <xf numFmtId="0" fontId="8" fillId="2" borderId="53" xfId="0" applyFont="1" applyFill="1" applyBorder="1" applyAlignment="1">
      <alignment horizontal="left" vertical="center" wrapText="1"/>
    </xf>
    <xf numFmtId="3" fontId="8" fillId="0" borderId="53" xfId="20" applyNumberFormat="1" applyFont="1" applyFill="1" applyBorder="1" applyAlignment="1">
      <alignment horizontal="center" vertical="center" wrapText="1"/>
    </xf>
    <xf numFmtId="0" fontId="8" fillId="0" borderId="53" xfId="20" applyNumberFormat="1" applyFont="1" applyFill="1" applyBorder="1" applyAlignment="1">
      <alignment horizontal="center" vertical="center" wrapText="1"/>
    </xf>
    <xf numFmtId="0" fontId="10" fillId="2" borderId="30" xfId="0" applyFont="1" applyFill="1" applyBorder="1" applyAlignment="1">
      <alignment horizontal="left" vertical="center" wrapText="1"/>
    </xf>
    <xf numFmtId="174" fontId="8" fillId="2" borderId="30" xfId="20" applyNumberFormat="1" applyFont="1" applyFill="1" applyBorder="1" applyAlignment="1">
      <alignment horizontal="center" vertical="center" wrapText="1"/>
    </xf>
    <xf numFmtId="3" fontId="8" fillId="2" borderId="30" xfId="0" applyNumberFormat="1" applyFont="1" applyFill="1" applyBorder="1" applyAlignment="1">
      <alignment horizontal="center" vertical="center"/>
    </xf>
    <xf numFmtId="0" fontId="8" fillId="2" borderId="30" xfId="0" applyFont="1" applyFill="1" applyBorder="1" applyAlignment="1">
      <alignment horizontal="center" vertical="center" wrapText="1"/>
    </xf>
    <xf numFmtId="42" fontId="5" fillId="2" borderId="30" xfId="31" applyFont="1" applyFill="1" applyBorder="1" applyAlignment="1">
      <alignment horizontal="center" vertical="center" wrapText="1"/>
    </xf>
    <xf numFmtId="49" fontId="8" fillId="0" borderId="34" xfId="0" applyNumberFormat="1" applyFont="1" applyFill="1" applyBorder="1" applyAlignment="1">
      <alignment horizontal="justify" vertical="center" wrapText="1"/>
    </xf>
    <xf numFmtId="41" fontId="4" fillId="6" borderId="2" xfId="30" applyFont="1" applyFill="1" applyBorder="1" applyAlignment="1">
      <alignment vertical="center"/>
    </xf>
    <xf numFmtId="0" fontId="3" fillId="0" borderId="37" xfId="0" applyFont="1" applyBorder="1" applyAlignment="1">
      <alignment horizontal="center" vertical="center" wrapText="1"/>
    </xf>
    <xf numFmtId="0" fontId="3" fillId="0" borderId="0" xfId="0" applyFont="1" applyAlignment="1">
      <alignment vertical="center"/>
    </xf>
    <xf numFmtId="0" fontId="9" fillId="6" borderId="65" xfId="0" applyFont="1" applyFill="1" applyBorder="1" applyAlignment="1">
      <alignment horizontal="center" vertical="center" wrapText="1"/>
    </xf>
    <xf numFmtId="0" fontId="3" fillId="0" borderId="53" xfId="0" applyFont="1" applyBorder="1" applyAlignment="1">
      <alignment horizontal="center" vertical="center" wrapText="1"/>
    </xf>
    <xf numFmtId="169" fontId="5" fillId="0" borderId="53" xfId="1" applyNumberFormat="1" applyFont="1" applyFill="1" applyBorder="1" applyAlignment="1">
      <alignment horizontal="justify" vertical="center" wrapText="1"/>
    </xf>
    <xf numFmtId="0" fontId="10" fillId="2" borderId="26" xfId="0" applyFont="1" applyFill="1" applyBorder="1" applyAlignment="1">
      <alignment horizontal="left" vertical="center" wrapText="1"/>
    </xf>
    <xf numFmtId="174" fontId="8" fillId="2" borderId="26" xfId="20" applyNumberFormat="1" applyFont="1" applyFill="1" applyBorder="1" applyAlignment="1">
      <alignment horizontal="center" vertical="center" wrapText="1"/>
    </xf>
    <xf numFmtId="3" fontId="8" fillId="2" borderId="26" xfId="0" applyNumberFormat="1" applyFont="1" applyFill="1" applyBorder="1" applyAlignment="1">
      <alignment horizontal="center" vertical="center"/>
    </xf>
    <xf numFmtId="0" fontId="8" fillId="2" borderId="26" xfId="0" applyFont="1" applyFill="1" applyBorder="1" applyAlignment="1">
      <alignment horizontal="center" vertical="center" wrapText="1"/>
    </xf>
    <xf numFmtId="42" fontId="5" fillId="2" borderId="26" xfId="31" applyFont="1" applyFill="1" applyBorder="1" applyAlignment="1">
      <alignment horizontal="center" vertical="center" wrapText="1"/>
    </xf>
    <xf numFmtId="49" fontId="8" fillId="0" borderId="32" xfId="0" applyNumberFormat="1" applyFont="1" applyFill="1" applyBorder="1" applyAlignment="1">
      <alignment horizontal="justify" vertical="center" wrapText="1"/>
    </xf>
    <xf numFmtId="0" fontId="8" fillId="0" borderId="53" xfId="0" applyFont="1" applyFill="1" applyBorder="1" applyAlignment="1">
      <alignment horizontal="center" vertical="center" wrapText="1"/>
    </xf>
    <xf numFmtId="0" fontId="5" fillId="0" borderId="53" xfId="0" applyFont="1" applyBorder="1" applyAlignment="1">
      <alignment horizontal="left" vertical="center" wrapText="1"/>
    </xf>
    <xf numFmtId="169" fontId="8" fillId="0" borderId="53" xfId="1" applyNumberFormat="1" applyFont="1" applyFill="1" applyBorder="1" applyAlignment="1">
      <alignment horizontal="left" vertical="center" wrapText="1"/>
    </xf>
    <xf numFmtId="3" fontId="8" fillId="0" borderId="53" xfId="0" applyNumberFormat="1" applyFont="1" applyFill="1" applyBorder="1" applyAlignment="1">
      <alignment horizontal="center" vertical="center" wrapText="1"/>
    </xf>
    <xf numFmtId="0" fontId="8" fillId="2" borderId="38" xfId="0" applyFont="1" applyFill="1" applyBorder="1" applyAlignment="1">
      <alignment horizontal="justify" vertical="top" wrapText="1"/>
    </xf>
    <xf numFmtId="172" fontId="13" fillId="0" borderId="43" xfId="13" applyNumberFormat="1" applyFont="1" applyFill="1" applyBorder="1" applyAlignment="1"/>
    <xf numFmtId="172" fontId="13" fillId="0" borderId="45" xfId="13" applyNumberFormat="1" applyFont="1" applyFill="1" applyBorder="1" applyAlignment="1"/>
    <xf numFmtId="0" fontId="8" fillId="0" borderId="26" xfId="0" applyFont="1" applyFill="1" applyBorder="1" applyAlignment="1">
      <alignment horizontal="center" vertical="center" wrapText="1"/>
    </xf>
    <xf numFmtId="169" fontId="9" fillId="0" borderId="6" xfId="0" applyNumberFormat="1" applyFont="1" applyBorder="1"/>
    <xf numFmtId="0" fontId="9" fillId="0" borderId="11" xfId="0" applyFont="1" applyBorder="1"/>
    <xf numFmtId="49" fontId="4" fillId="5" borderId="56" xfId="0" applyNumberFormat="1" applyFont="1" applyFill="1" applyBorder="1" applyAlignment="1">
      <alignment horizontal="justify" vertical="center" wrapText="1"/>
    </xf>
    <xf numFmtId="174" fontId="4" fillId="5" borderId="3" xfId="20" applyNumberFormat="1" applyFont="1" applyFill="1" applyBorder="1" applyAlignment="1">
      <alignment horizontal="center" vertical="center" wrapText="1"/>
    </xf>
    <xf numFmtId="0" fontId="9" fillId="6" borderId="33" xfId="0" applyFont="1" applyFill="1" applyBorder="1" applyAlignment="1">
      <alignment horizontal="center" vertical="center"/>
    </xf>
    <xf numFmtId="42" fontId="8" fillId="2" borderId="26" xfId="31" applyFont="1" applyFill="1" applyBorder="1" applyAlignment="1">
      <alignment vertical="center" wrapText="1"/>
    </xf>
    <xf numFmtId="176" fontId="12" fillId="0" borderId="0" xfId="470" applyNumberFormat="1" applyFont="1" applyBorder="1" applyAlignment="1">
      <alignment horizontal="center"/>
    </xf>
    <xf numFmtId="176" fontId="12" fillId="0" borderId="16" xfId="470" applyNumberFormat="1" applyFont="1" applyFill="1" applyBorder="1" applyAlignment="1">
      <alignment horizontal="center" vertical="center"/>
    </xf>
    <xf numFmtId="176" fontId="12" fillId="0" borderId="19" xfId="470" applyNumberFormat="1" applyFont="1" applyFill="1" applyBorder="1" applyAlignment="1">
      <alignment horizontal="center" vertical="center" wrapText="1"/>
    </xf>
    <xf numFmtId="176" fontId="12" fillId="4" borderId="23" xfId="470" applyNumberFormat="1" applyFont="1" applyFill="1" applyBorder="1" applyAlignment="1"/>
    <xf numFmtId="176" fontId="13" fillId="0" borderId="17" xfId="470" applyNumberFormat="1" applyFont="1" applyFill="1" applyBorder="1" applyAlignment="1"/>
    <xf numFmtId="176" fontId="12" fillId="4" borderId="17" xfId="470" applyNumberFormat="1" applyFont="1" applyFill="1" applyBorder="1" applyAlignment="1"/>
    <xf numFmtId="176" fontId="13" fillId="3" borderId="17" xfId="470" applyNumberFormat="1" applyFont="1" applyFill="1" applyBorder="1" applyAlignment="1"/>
    <xf numFmtId="176" fontId="13" fillId="0" borderId="17" xfId="470" applyNumberFormat="1" applyFont="1" applyBorder="1"/>
    <xf numFmtId="176" fontId="12" fillId="4" borderId="17" xfId="470" applyNumberFormat="1" applyFont="1" applyFill="1" applyBorder="1"/>
    <xf numFmtId="176" fontId="13" fillId="0" borderId="21" xfId="470" applyNumberFormat="1" applyFont="1" applyBorder="1"/>
    <xf numFmtId="176" fontId="12" fillId="4" borderId="25" xfId="470" applyNumberFormat="1" applyFont="1" applyFill="1" applyBorder="1"/>
    <xf numFmtId="176" fontId="13" fillId="0" borderId="23" xfId="470" applyNumberFormat="1" applyFont="1" applyBorder="1"/>
    <xf numFmtId="176" fontId="13" fillId="3" borderId="17" xfId="470" applyNumberFormat="1" applyFont="1" applyFill="1" applyBorder="1"/>
    <xf numFmtId="176" fontId="12" fillId="4" borderId="16" xfId="470" applyNumberFormat="1" applyFont="1" applyFill="1" applyBorder="1"/>
    <xf numFmtId="176" fontId="12" fillId="4" borderId="19" xfId="470" applyNumberFormat="1" applyFont="1" applyFill="1" applyBorder="1"/>
    <xf numFmtId="176" fontId="13" fillId="0" borderId="0" xfId="470" applyNumberFormat="1" applyFont="1"/>
    <xf numFmtId="176" fontId="15" fillId="0" borderId="0" xfId="470" applyNumberFormat="1" applyFont="1"/>
    <xf numFmtId="166" fontId="13" fillId="0" borderId="0" xfId="13" applyFont="1" applyFill="1"/>
    <xf numFmtId="172" fontId="13" fillId="0" borderId="0" xfId="13" applyNumberFormat="1" applyFont="1" applyFill="1"/>
    <xf numFmtId="0" fontId="13" fillId="0" borderId="0" xfId="3" applyFont="1" applyFill="1"/>
    <xf numFmtId="10" fontId="13" fillId="0" borderId="0" xfId="2" applyNumberFormat="1" applyFont="1" applyFill="1"/>
    <xf numFmtId="170" fontId="13" fillId="0" borderId="0" xfId="3" applyNumberFormat="1" applyFont="1" applyFill="1"/>
    <xf numFmtId="172" fontId="13" fillId="0" borderId="0" xfId="3" applyNumberFormat="1" applyFont="1" applyFill="1"/>
    <xf numFmtId="171" fontId="13" fillId="0" borderId="0" xfId="3" applyNumberFormat="1" applyFont="1" applyFill="1"/>
    <xf numFmtId="164" fontId="13" fillId="0" borderId="0" xfId="3" applyNumberFormat="1" applyFont="1" applyFill="1"/>
    <xf numFmtId="166" fontId="15" fillId="0" borderId="0" xfId="13" applyFont="1" applyFill="1"/>
    <xf numFmtId="172" fontId="15" fillId="0" borderId="0" xfId="13" applyNumberFormat="1" applyFont="1" applyFill="1"/>
    <xf numFmtId="0" fontId="15" fillId="0" borderId="0" xfId="3" applyFont="1" applyFill="1"/>
    <xf numFmtId="176" fontId="13" fillId="0" borderId="17" xfId="470" applyNumberFormat="1" applyFont="1" applyFill="1" applyBorder="1"/>
    <xf numFmtId="172" fontId="13" fillId="0" borderId="17" xfId="13" applyNumberFormat="1" applyFont="1" applyFill="1" applyBorder="1" applyAlignment="1"/>
    <xf numFmtId="172" fontId="13" fillId="0" borderId="17" xfId="13" applyNumberFormat="1" applyFont="1" applyFill="1" applyBorder="1"/>
    <xf numFmtId="172" fontId="13" fillId="0" borderId="49" xfId="13" applyNumberFormat="1" applyFont="1" applyFill="1" applyBorder="1"/>
    <xf numFmtId="172" fontId="13" fillId="0" borderId="44" xfId="13" applyNumberFormat="1" applyFont="1" applyFill="1" applyBorder="1"/>
    <xf numFmtId="10" fontId="13" fillId="0" borderId="44" xfId="2" applyNumberFormat="1" applyFont="1" applyFill="1" applyBorder="1" applyAlignment="1">
      <alignment horizontal="center"/>
    </xf>
    <xf numFmtId="0" fontId="10" fillId="2" borderId="3" xfId="0" applyFont="1" applyFill="1" applyBorder="1" applyAlignment="1">
      <alignment horizontal="left" vertical="center" wrapText="1"/>
    </xf>
    <xf numFmtId="0" fontId="4" fillId="5" borderId="42"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10" fillId="2" borderId="31" xfId="0" applyFont="1" applyFill="1" applyBorder="1" applyAlignment="1">
      <alignment horizontal="left" vertical="center" wrapText="1"/>
    </xf>
    <xf numFmtId="0" fontId="4" fillId="0" borderId="0" xfId="0" applyFont="1" applyFill="1" applyBorder="1" applyAlignment="1">
      <alignment horizontal="center" vertical="center" wrapText="1"/>
    </xf>
    <xf numFmtId="49" fontId="5" fillId="0" borderId="63" xfId="0" applyNumberFormat="1" applyFont="1" applyFill="1" applyBorder="1" applyAlignment="1">
      <alignment vertical="center" wrapText="1"/>
    </xf>
    <xf numFmtId="0" fontId="4" fillId="6" borderId="7" xfId="0" applyFont="1" applyFill="1" applyBorder="1" applyAlignment="1">
      <alignment horizontal="left" vertical="center" wrapText="1"/>
    </xf>
    <xf numFmtId="41" fontId="4" fillId="6" borderId="8" xfId="30" applyFont="1" applyFill="1" applyBorder="1" applyAlignment="1">
      <alignment horizontal="center" vertical="center" wrapText="1"/>
    </xf>
    <xf numFmtId="3" fontId="4" fillId="6" borderId="8" xfId="0" applyNumberFormat="1" applyFont="1" applyFill="1" applyBorder="1" applyAlignment="1">
      <alignment horizontal="center" vertical="center" wrapText="1"/>
    </xf>
    <xf numFmtId="0" fontId="9" fillId="6" borderId="58" xfId="0" applyFont="1" applyFill="1" applyBorder="1" applyAlignment="1">
      <alignment horizontal="center" vertical="center" wrapText="1"/>
    </xf>
    <xf numFmtId="49" fontId="4" fillId="6" borderId="35" xfId="0" applyNumberFormat="1" applyFont="1" applyFill="1" applyBorder="1" applyAlignment="1">
      <alignment horizontal="center" vertical="center" wrapText="1"/>
    </xf>
    <xf numFmtId="10" fontId="4" fillId="6" borderId="35" xfId="2" applyNumberFormat="1" applyFont="1" applyFill="1" applyBorder="1" applyAlignment="1">
      <alignment horizontal="center" vertical="center" wrapText="1"/>
    </xf>
    <xf numFmtId="10" fontId="5" fillId="2" borderId="63" xfId="2" applyNumberFormat="1" applyFont="1" applyFill="1" applyBorder="1" applyAlignment="1">
      <alignment horizontal="center" vertical="center" wrapText="1"/>
    </xf>
    <xf numFmtId="10" fontId="9" fillId="5" borderId="56" xfId="2" applyNumberFormat="1" applyFont="1" applyFill="1" applyBorder="1" applyAlignment="1">
      <alignment horizontal="center" vertical="center" wrapText="1"/>
    </xf>
    <xf numFmtId="42" fontId="8" fillId="2" borderId="66" xfId="31" applyFont="1" applyFill="1" applyBorder="1" applyAlignment="1">
      <alignment vertical="center" wrapText="1"/>
    </xf>
    <xf numFmtId="3" fontId="8" fillId="2" borderId="66" xfId="0" applyNumberFormat="1" applyFont="1" applyFill="1" applyBorder="1" applyAlignment="1">
      <alignment horizontal="center" vertical="center"/>
    </xf>
    <xf numFmtId="0" fontId="8" fillId="2" borderId="62" xfId="0" applyFont="1" applyFill="1" applyBorder="1" applyAlignment="1">
      <alignment horizontal="center" vertical="center" wrapText="1"/>
    </xf>
    <xf numFmtId="49" fontId="5" fillId="0" borderId="64" xfId="0" applyNumberFormat="1" applyFont="1" applyFill="1" applyBorder="1" applyAlignment="1">
      <alignment horizontal="left" wrapText="1"/>
    </xf>
    <xf numFmtId="10" fontId="9" fillId="6" borderId="11" xfId="2" applyNumberFormat="1" applyFont="1" applyFill="1" applyBorder="1" applyAlignment="1">
      <alignment horizontal="center" vertical="center"/>
    </xf>
    <xf numFmtId="172" fontId="4" fillId="6" borderId="27" xfId="190" applyNumberFormat="1" applyFont="1" applyFill="1" applyBorder="1" applyAlignment="1">
      <alignment horizontal="center" vertical="center" wrapText="1"/>
    </xf>
    <xf numFmtId="169" fontId="4" fillId="6" borderId="36" xfId="20" applyNumberFormat="1" applyFont="1" applyFill="1" applyBorder="1" applyAlignment="1">
      <alignment horizontal="center" vertical="center" wrapText="1"/>
    </xf>
    <xf numFmtId="42" fontId="8" fillId="0" borderId="12" xfId="31" applyFont="1" applyFill="1" applyBorder="1" applyAlignment="1">
      <alignment horizontal="center" vertical="center"/>
    </xf>
    <xf numFmtId="42" fontId="4" fillId="5" borderId="4" xfId="31" applyFont="1" applyFill="1" applyBorder="1" applyAlignment="1">
      <alignment horizontal="center" vertical="center" wrapText="1"/>
    </xf>
    <xf numFmtId="172" fontId="4" fillId="6" borderId="7" xfId="190" applyNumberFormat="1" applyFont="1" applyFill="1" applyBorder="1" applyAlignment="1">
      <alignment horizontal="center" vertical="center" wrapText="1"/>
    </xf>
    <xf numFmtId="169" fontId="4" fillId="6" borderId="57" xfId="20" applyNumberFormat="1" applyFont="1" applyFill="1" applyBorder="1" applyAlignment="1">
      <alignment horizontal="center" vertical="center" wrapText="1"/>
    </xf>
    <xf numFmtId="10" fontId="4" fillId="6" borderId="11" xfId="2" applyNumberFormat="1" applyFont="1" applyFill="1" applyBorder="1" applyAlignment="1">
      <alignment horizontal="center" vertical="center" wrapText="1"/>
    </xf>
    <xf numFmtId="42" fontId="4" fillId="5" borderId="12" xfId="31" applyFont="1" applyFill="1" applyBorder="1" applyAlignment="1">
      <alignment horizontal="center" vertical="center" wrapText="1"/>
    </xf>
    <xf numFmtId="42" fontId="5" fillId="2" borderId="4" xfId="31" applyFont="1" applyFill="1" applyBorder="1" applyAlignment="1">
      <alignment horizontal="left" vertical="center" wrapText="1"/>
    </xf>
    <xf numFmtId="42" fontId="8" fillId="2" borderId="41" xfId="31" applyFont="1" applyFill="1" applyBorder="1" applyAlignment="1">
      <alignment horizontal="left" vertical="center" wrapText="1"/>
    </xf>
    <xf numFmtId="42" fontId="4" fillId="2" borderId="61" xfId="31" applyFont="1" applyFill="1" applyBorder="1" applyAlignment="1">
      <alignment horizontal="center" vertical="center" wrapText="1"/>
    </xf>
    <xf numFmtId="42" fontId="4" fillId="6" borderId="1" xfId="31" applyFont="1" applyFill="1" applyBorder="1" applyAlignment="1">
      <alignment horizontal="left" vertical="center"/>
    </xf>
    <xf numFmtId="42" fontId="4" fillId="6" borderId="10" xfId="31" applyFont="1" applyFill="1" applyBorder="1" applyAlignment="1">
      <alignment horizontal="center" vertical="center"/>
    </xf>
    <xf numFmtId="10" fontId="8" fillId="2" borderId="13" xfId="2" applyNumberFormat="1" applyFont="1" applyFill="1" applyBorder="1" applyAlignment="1">
      <alignment horizontal="center" vertical="center" wrapText="1"/>
    </xf>
    <xf numFmtId="10" fontId="15" fillId="0" borderId="0" xfId="2" applyNumberFormat="1" applyFont="1" applyFill="1"/>
    <xf numFmtId="176" fontId="13" fillId="0" borderId="0" xfId="3" applyNumberFormat="1" applyFont="1" applyFill="1"/>
    <xf numFmtId="43" fontId="13" fillId="0" borderId="0" xfId="3" applyNumberFormat="1" applyFont="1" applyFill="1"/>
    <xf numFmtId="169" fontId="8" fillId="0" borderId="0" xfId="0" applyNumberFormat="1" applyFont="1" applyFill="1" applyAlignment="1">
      <alignment horizontal="justify" vertical="center" wrapText="1"/>
    </xf>
    <xf numFmtId="164" fontId="8" fillId="0" borderId="0" xfId="1" applyFont="1" applyFill="1" applyAlignment="1">
      <alignment horizontal="justify" vertical="center" wrapText="1"/>
    </xf>
    <xf numFmtId="3" fontId="8" fillId="0" borderId="0" xfId="0" applyNumberFormat="1" applyFont="1" applyFill="1" applyAlignment="1">
      <alignment horizontal="justify" vertical="center" wrapText="1"/>
    </xf>
    <xf numFmtId="169" fontId="8" fillId="0" borderId="0" xfId="1" applyNumberFormat="1" applyFont="1" applyFill="1" applyAlignment="1">
      <alignment horizontal="justify" vertical="center" wrapText="1"/>
    </xf>
    <xf numFmtId="172" fontId="8" fillId="0" borderId="0" xfId="13" applyNumberFormat="1" applyFont="1" applyFill="1" applyAlignment="1">
      <alignment horizontal="justify" vertical="center" wrapText="1"/>
    </xf>
    <xf numFmtId="172" fontId="8" fillId="0" borderId="0" xfId="13" applyNumberFormat="1" applyFont="1" applyFill="1" applyAlignment="1">
      <alignment horizontal="center" vertical="center" wrapText="1"/>
    </xf>
    <xf numFmtId="0" fontId="10" fillId="2" borderId="3" xfId="0" applyFont="1" applyFill="1" applyBorder="1" applyAlignment="1">
      <alignment horizontal="justify" vertical="center" wrapText="1"/>
    </xf>
    <xf numFmtId="174" fontId="5" fillId="2" borderId="3" xfId="6" applyNumberFormat="1" applyFont="1" applyFill="1" applyBorder="1" applyAlignment="1">
      <alignment horizontal="right" vertical="center"/>
    </xf>
    <xf numFmtId="3" fontId="8" fillId="2" borderId="3" xfId="0" applyNumberFormat="1" applyFont="1" applyFill="1" applyBorder="1" applyAlignment="1">
      <alignment horizontal="center" vertical="center" wrapText="1"/>
    </xf>
    <xf numFmtId="172" fontId="5" fillId="2" borderId="3" xfId="13" applyNumberFormat="1" applyFont="1" applyFill="1" applyBorder="1" applyAlignment="1">
      <alignment horizontal="right" vertical="center"/>
    </xf>
    <xf numFmtId="0" fontId="8" fillId="0" borderId="3" xfId="0" applyFont="1" applyFill="1" applyBorder="1" applyAlignment="1">
      <alignment horizontal="justify" vertical="center" wrapText="1"/>
    </xf>
    <xf numFmtId="0" fontId="8" fillId="0" borderId="3" xfId="0" applyFont="1" applyFill="1" applyBorder="1" applyAlignment="1">
      <alignment horizontal="left" vertical="center" wrapText="1"/>
    </xf>
    <xf numFmtId="169" fontId="8" fillId="0" borderId="3" xfId="20" applyNumberFormat="1" applyFont="1" applyFill="1" applyBorder="1" applyAlignment="1">
      <alignment horizontal="justify" vertical="center" wrapText="1"/>
    </xf>
    <xf numFmtId="3" fontId="8" fillId="0" borderId="3" xfId="0" applyNumberFormat="1" applyFont="1" applyFill="1" applyBorder="1" applyAlignment="1">
      <alignment horizontal="center" vertical="center"/>
    </xf>
    <xf numFmtId="0" fontId="8" fillId="0" borderId="3" xfId="0" applyFont="1" applyFill="1" applyBorder="1" applyAlignment="1">
      <alignment horizontal="center" vertical="center"/>
    </xf>
    <xf numFmtId="3" fontId="8" fillId="0" borderId="3" xfId="0" applyNumberFormat="1" applyFont="1" applyFill="1" applyBorder="1" applyAlignment="1">
      <alignment horizontal="center" vertical="center" wrapText="1"/>
    </xf>
    <xf numFmtId="169" fontId="8" fillId="0" borderId="3" xfId="1" applyNumberFormat="1" applyFont="1" applyFill="1" applyBorder="1" applyAlignment="1">
      <alignment horizontal="justify"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justify" vertical="center" wrapText="1"/>
    </xf>
    <xf numFmtId="0" fontId="8" fillId="0" borderId="3" xfId="0" applyFont="1" applyFill="1" applyBorder="1" applyAlignment="1">
      <alignment horizontal="center" vertical="center" wrapText="1"/>
    </xf>
    <xf numFmtId="0" fontId="8" fillId="0" borderId="3" xfId="0" applyFont="1" applyBorder="1" applyAlignment="1">
      <alignment vertical="center" wrapText="1"/>
    </xf>
    <xf numFmtId="0" fontId="8" fillId="0" borderId="3" xfId="0" applyFont="1" applyBorder="1" applyAlignment="1">
      <alignment horizontal="justify" vertical="center" wrapText="1"/>
    </xf>
    <xf numFmtId="174" fontId="8" fillId="0" borderId="3" xfId="20" applyNumberFormat="1" applyFont="1" applyFill="1" applyBorder="1" applyAlignment="1">
      <alignment horizontal="right" vertical="center" wrapText="1"/>
    </xf>
    <xf numFmtId="172" fontId="8" fillId="0" borderId="3" xfId="13" applyNumberFormat="1" applyFont="1" applyFill="1" applyBorder="1" applyAlignment="1">
      <alignment horizontal="right" vertical="center" wrapText="1"/>
    </xf>
    <xf numFmtId="49" fontId="8" fillId="0" borderId="3" xfId="0" applyNumberFormat="1" applyFont="1" applyFill="1" applyBorder="1" applyAlignment="1">
      <alignment horizontal="justify" vertical="center" wrapText="1"/>
    </xf>
    <xf numFmtId="172" fontId="5" fillId="0" borderId="3" xfId="13" applyNumberFormat="1" applyFont="1" applyFill="1" applyBorder="1" applyAlignment="1">
      <alignment horizontal="right" vertical="center" wrapText="1"/>
    </xf>
    <xf numFmtId="0" fontId="10" fillId="0" borderId="3" xfId="0" applyFont="1" applyBorder="1" applyAlignment="1">
      <alignment horizontal="left" vertical="center"/>
    </xf>
    <xf numFmtId="0" fontId="10" fillId="0" borderId="3" xfId="0" applyFont="1" applyFill="1" applyBorder="1" applyAlignment="1">
      <alignment horizontal="left" vertical="center"/>
    </xf>
    <xf numFmtId="174" fontId="8" fillId="0" borderId="3" xfId="1" applyNumberFormat="1" applyFont="1" applyFill="1" applyBorder="1" applyAlignment="1">
      <alignment horizontal="right" vertical="center" wrapText="1"/>
    </xf>
    <xf numFmtId="49" fontId="8" fillId="0" borderId="3" xfId="0" applyNumberFormat="1" applyFont="1" applyFill="1" applyBorder="1" applyAlignment="1">
      <alignment horizontal="justify" vertical="center"/>
    </xf>
    <xf numFmtId="0" fontId="8" fillId="0" borderId="3" xfId="0" applyFont="1" applyFill="1" applyBorder="1" applyAlignment="1">
      <alignment horizontal="center" vertical="center" wrapText="1"/>
    </xf>
    <xf numFmtId="169" fontId="19" fillId="0" borderId="3" xfId="1" applyNumberFormat="1" applyFont="1" applyFill="1" applyBorder="1" applyAlignment="1">
      <alignment horizontal="left" vertical="center" wrapText="1"/>
    </xf>
    <xf numFmtId="0" fontId="19" fillId="0" borderId="3" xfId="0" applyFont="1" applyFill="1" applyBorder="1" applyAlignment="1">
      <alignment horizontal="center" vertical="center" wrapText="1"/>
    </xf>
    <xf numFmtId="169" fontId="19" fillId="0" borderId="3" xfId="1" applyNumberFormat="1" applyFont="1" applyFill="1" applyBorder="1" applyAlignment="1">
      <alignment horizontal="justify" vertical="center" wrapText="1"/>
    </xf>
    <xf numFmtId="3" fontId="19" fillId="0" borderId="3"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169" fontId="3" fillId="0" borderId="3" xfId="1" applyNumberFormat="1" applyFont="1" applyFill="1" applyBorder="1" applyAlignment="1">
      <alignment horizontal="justify" vertical="center" wrapText="1"/>
    </xf>
    <xf numFmtId="174" fontId="3" fillId="0" borderId="3" xfId="0" applyNumberFormat="1" applyFont="1" applyBorder="1" applyAlignment="1">
      <alignment horizontal="center" vertical="center" wrapText="1"/>
    </xf>
    <xf numFmtId="0" fontId="18" fillId="7" borderId="7" xfId="0" applyFont="1" applyFill="1" applyBorder="1" applyAlignment="1">
      <alignment horizontal="center" vertical="center" wrapText="1"/>
    </xf>
    <xf numFmtId="0" fontId="18" fillId="7" borderId="8" xfId="0" applyFont="1" applyFill="1" applyBorder="1" applyAlignment="1">
      <alignment horizontal="center" vertical="center" wrapText="1"/>
    </xf>
    <xf numFmtId="169" fontId="18" fillId="7" borderId="8" xfId="1" applyNumberFormat="1" applyFont="1" applyFill="1" applyBorder="1" applyAlignment="1">
      <alignment horizontal="center" vertical="center" wrapText="1"/>
    </xf>
    <xf numFmtId="169" fontId="18" fillId="7" borderId="57" xfId="1" applyNumberFormat="1" applyFont="1" applyFill="1" applyBorder="1" applyAlignment="1">
      <alignment horizontal="center" vertical="center" wrapText="1"/>
    </xf>
    <xf numFmtId="169" fontId="18" fillId="7" borderId="53" xfId="0" applyNumberFormat="1" applyFont="1" applyFill="1" applyBorder="1" applyAlignment="1">
      <alignment vertical="center"/>
    </xf>
    <xf numFmtId="0" fontId="18" fillId="7" borderId="38" xfId="0" applyFont="1" applyFill="1" applyBorder="1" applyAlignment="1">
      <alignment vertical="center"/>
    </xf>
    <xf numFmtId="0" fontId="19" fillId="0" borderId="3" xfId="0" applyFont="1" applyFill="1" applyBorder="1" applyAlignment="1">
      <alignment vertical="center" wrapText="1"/>
    </xf>
    <xf numFmtId="0" fontId="19" fillId="0" borderId="3" xfId="0" applyFont="1" applyFill="1" applyBorder="1" applyAlignment="1">
      <alignment horizontal="left" vertical="center" wrapText="1"/>
    </xf>
    <xf numFmtId="169" fontId="19" fillId="0" borderId="3" xfId="20" applyNumberFormat="1" applyFont="1" applyFill="1" applyBorder="1" applyAlignment="1">
      <alignment horizontal="justify" vertical="center" wrapText="1"/>
    </xf>
    <xf numFmtId="0" fontId="3" fillId="0" borderId="3" xfId="0" applyFont="1" applyFill="1" applyBorder="1" applyAlignment="1">
      <alignment horizontal="center" vertical="center"/>
    </xf>
    <xf numFmtId="174" fontId="19" fillId="0" borderId="3" xfId="0" applyNumberFormat="1" applyFont="1" applyBorder="1" applyAlignment="1">
      <alignment horizontal="center" vertical="center" wrapText="1"/>
    </xf>
    <xf numFmtId="0" fontId="9" fillId="0" borderId="9"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10" fontId="8" fillId="0" borderId="27" xfId="2" applyNumberFormat="1" applyFont="1" applyBorder="1" applyAlignment="1">
      <alignment horizontal="center" vertical="center" wrapText="1"/>
    </xf>
    <xf numFmtId="10" fontId="8" fillId="0" borderId="29" xfId="2" applyNumberFormat="1" applyFont="1" applyBorder="1" applyAlignment="1">
      <alignment horizontal="center" vertical="center" wrapText="1"/>
    </xf>
    <xf numFmtId="10" fontId="8" fillId="0" borderId="28" xfId="2" applyNumberFormat="1" applyFont="1" applyBorder="1" applyAlignment="1">
      <alignment horizontal="center" vertical="center" wrapText="1"/>
    </xf>
    <xf numFmtId="10" fontId="8" fillId="0" borderId="30" xfId="2" applyNumberFormat="1" applyFont="1" applyBorder="1" applyAlignment="1">
      <alignment horizontal="center" vertical="center" wrapText="1"/>
    </xf>
    <xf numFmtId="0" fontId="8" fillId="0" borderId="31"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11" fillId="0" borderId="0" xfId="0" applyFont="1" applyFill="1" applyAlignment="1">
      <alignment horizontal="center" vertical="center" wrapText="1"/>
    </xf>
    <xf numFmtId="0" fontId="12" fillId="0" borderId="39" xfId="3" applyFont="1" applyFill="1" applyBorder="1" applyAlignment="1">
      <alignment horizontal="center" vertical="center"/>
    </xf>
    <xf numFmtId="0" fontId="12" fillId="0" borderId="60" xfId="3" applyFont="1" applyFill="1" applyBorder="1" applyAlignment="1">
      <alignment horizontal="center" vertical="center"/>
    </xf>
    <xf numFmtId="0" fontId="12" fillId="0" borderId="15" xfId="3" applyFont="1" applyBorder="1" applyAlignment="1">
      <alignment horizontal="center"/>
    </xf>
    <xf numFmtId="166" fontId="12" fillId="0" borderId="0" xfId="13" applyFont="1" applyBorder="1" applyAlignment="1">
      <alignment horizontal="center"/>
    </xf>
    <xf numFmtId="0" fontId="12" fillId="0" borderId="0" xfId="3" applyFont="1" applyBorder="1" applyAlignment="1">
      <alignment horizontal="center"/>
    </xf>
    <xf numFmtId="0" fontId="9"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6" fillId="0" borderId="0" xfId="0" applyFont="1" applyFill="1" applyAlignment="1">
      <alignment horizontal="center" vertical="center" wrapText="1"/>
    </xf>
    <xf numFmtId="0" fontId="10" fillId="2"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3" xfId="0" applyFont="1" applyFill="1" applyBorder="1" applyAlignment="1">
      <alignment horizontal="center" vertical="center" wrapText="1"/>
    </xf>
    <xf numFmtId="0" fontId="18" fillId="7" borderId="67" xfId="0" applyFont="1" applyFill="1" applyBorder="1" applyAlignment="1">
      <alignment horizontal="center" vertical="center"/>
    </xf>
    <xf numFmtId="0" fontId="18" fillId="7" borderId="68" xfId="0" applyFont="1" applyFill="1" applyBorder="1" applyAlignment="1">
      <alignment horizontal="center" vertical="center"/>
    </xf>
    <xf numFmtId="0" fontId="18" fillId="7" borderId="69" xfId="0" applyFont="1" applyFill="1" applyBorder="1" applyAlignment="1">
      <alignment horizontal="center" vertical="center"/>
    </xf>
    <xf numFmtId="49" fontId="8" fillId="0" borderId="70" xfId="0" applyNumberFormat="1" applyFont="1" applyFill="1" applyBorder="1" applyAlignment="1">
      <alignment horizontal="left" vertical="center" wrapText="1"/>
    </xf>
    <xf numFmtId="49" fontId="8" fillId="0" borderId="26" xfId="0" applyNumberFormat="1" applyFont="1" applyFill="1" applyBorder="1" applyAlignment="1">
      <alignment horizontal="left" vertical="center" wrapText="1"/>
    </xf>
  </cellXfs>
  <cellStyles count="471">
    <cellStyle name="Millares" xfId="13" builtinId="3"/>
    <cellStyle name="Millares [0]" xfId="470" builtinId="6"/>
    <cellStyle name="Millares [0] 2" xfId="30"/>
    <cellStyle name="Millares 10" xfId="39"/>
    <cellStyle name="Millares 10 2" xfId="93"/>
    <cellStyle name="Millares 10 2 2" xfId="319"/>
    <cellStyle name="Millares 10 3" xfId="149"/>
    <cellStyle name="Millares 10 3 2" xfId="375"/>
    <cellStyle name="Millares 10 4" xfId="203"/>
    <cellStyle name="Millares 10 4 2" xfId="429"/>
    <cellStyle name="Millares 10 5" xfId="265"/>
    <cellStyle name="Millares 11" xfId="43"/>
    <cellStyle name="Millares 11 2" xfId="97"/>
    <cellStyle name="Millares 11 2 2" xfId="323"/>
    <cellStyle name="Millares 11 3" xfId="153"/>
    <cellStyle name="Millares 11 3 2" xfId="379"/>
    <cellStyle name="Millares 11 4" xfId="207"/>
    <cellStyle name="Millares 11 4 2" xfId="433"/>
    <cellStyle name="Millares 11 5" xfId="269"/>
    <cellStyle name="Millares 12" xfId="55"/>
    <cellStyle name="Millares 12 2" xfId="109"/>
    <cellStyle name="Millares 12 2 2" xfId="335"/>
    <cellStyle name="Millares 12 3" xfId="165"/>
    <cellStyle name="Millares 12 3 2" xfId="391"/>
    <cellStyle name="Millares 12 4" xfId="219"/>
    <cellStyle name="Millares 12 4 2" xfId="445"/>
    <cellStyle name="Millares 12 5" xfId="281"/>
    <cellStyle name="Millares 13" xfId="40"/>
    <cellStyle name="Millares 13 2" xfId="94"/>
    <cellStyle name="Millares 13 2 2" xfId="320"/>
    <cellStyle name="Millares 13 3" xfId="150"/>
    <cellStyle name="Millares 13 3 2" xfId="376"/>
    <cellStyle name="Millares 13 4" xfId="204"/>
    <cellStyle name="Millares 13 4 2" xfId="430"/>
    <cellStyle name="Millares 13 5" xfId="266"/>
    <cellStyle name="Millares 14" xfId="56"/>
    <cellStyle name="Millares 14 2" xfId="110"/>
    <cellStyle name="Millares 14 2 2" xfId="336"/>
    <cellStyle name="Millares 14 3" xfId="166"/>
    <cellStyle name="Millares 14 3 2" xfId="392"/>
    <cellStyle name="Millares 14 4" xfId="220"/>
    <cellStyle name="Millares 14 4 2" xfId="446"/>
    <cellStyle name="Millares 14 5" xfId="282"/>
    <cellStyle name="Millares 15" xfId="53"/>
    <cellStyle name="Millares 15 2" xfId="107"/>
    <cellStyle name="Millares 15 2 2" xfId="333"/>
    <cellStyle name="Millares 15 3" xfId="163"/>
    <cellStyle name="Millares 15 3 2" xfId="389"/>
    <cellStyle name="Millares 15 4" xfId="217"/>
    <cellStyle name="Millares 15 4 2" xfId="443"/>
    <cellStyle name="Millares 15 5" xfId="279"/>
    <cellStyle name="Millares 16" xfId="57"/>
    <cellStyle name="Millares 16 2" xfId="111"/>
    <cellStyle name="Millares 16 2 2" xfId="337"/>
    <cellStyle name="Millares 16 3" xfId="167"/>
    <cellStyle name="Millares 16 3 2" xfId="393"/>
    <cellStyle name="Millares 16 4" xfId="221"/>
    <cellStyle name="Millares 16 4 2" xfId="447"/>
    <cellStyle name="Millares 16 5" xfId="283"/>
    <cellStyle name="Millares 17" xfId="62"/>
    <cellStyle name="Millares 17 2" xfId="116"/>
    <cellStyle name="Millares 17 2 2" xfId="342"/>
    <cellStyle name="Millares 17 3" xfId="172"/>
    <cellStyle name="Millares 17 3 2" xfId="398"/>
    <cellStyle name="Millares 17 4" xfId="226"/>
    <cellStyle name="Millares 17 4 2" xfId="452"/>
    <cellStyle name="Millares 17 5" xfId="288"/>
    <cellStyle name="Millares 18" xfId="74"/>
    <cellStyle name="Millares 18 2" xfId="128"/>
    <cellStyle name="Millares 18 2 2" xfId="354"/>
    <cellStyle name="Millares 18 3" xfId="184"/>
    <cellStyle name="Millares 18 3 2" xfId="410"/>
    <cellStyle name="Millares 18 4" xfId="238"/>
    <cellStyle name="Millares 18 4 2" xfId="464"/>
    <cellStyle name="Millares 18 5" xfId="300"/>
    <cellStyle name="Millares 19" xfId="59"/>
    <cellStyle name="Millares 19 2" xfId="113"/>
    <cellStyle name="Millares 19 2 2" xfId="339"/>
    <cellStyle name="Millares 19 3" xfId="169"/>
    <cellStyle name="Millares 19 3 2" xfId="395"/>
    <cellStyle name="Millares 19 4" xfId="223"/>
    <cellStyle name="Millares 19 4 2" xfId="449"/>
    <cellStyle name="Millares 19 5" xfId="285"/>
    <cellStyle name="Millares 2" xfId="4"/>
    <cellStyle name="Millares 2 2" xfId="35"/>
    <cellStyle name="Millares 2 2 2" xfId="58"/>
    <cellStyle name="Millares 2 2 2 2" xfId="112"/>
    <cellStyle name="Millares 2 2 2 2 2" xfId="338"/>
    <cellStyle name="Millares 2 2 2 3" xfId="168"/>
    <cellStyle name="Millares 2 2 2 3 2" xfId="394"/>
    <cellStyle name="Millares 2 2 2 4" xfId="222"/>
    <cellStyle name="Millares 2 2 2 4 2" xfId="448"/>
    <cellStyle name="Millares 2 2 2 5" xfId="284"/>
    <cellStyle name="Millares 2 2 3" xfId="263"/>
    <cellStyle name="Millares 2 3" xfId="38"/>
    <cellStyle name="Millares 2 3 2" xfId="92"/>
    <cellStyle name="Millares 2 3 2 2" xfId="318"/>
    <cellStyle name="Millares 2 3 3" xfId="148"/>
    <cellStyle name="Millares 2 3 3 2" xfId="374"/>
    <cellStyle name="Millares 2 3 4" xfId="202"/>
    <cellStyle name="Millares 2 3 4 2" xfId="428"/>
    <cellStyle name="Millares 2 3 5" xfId="264"/>
    <cellStyle name="Millares 2 4" xfId="242"/>
    <cellStyle name="Millares 2 5" xfId="247"/>
    <cellStyle name="Millares 20" xfId="60"/>
    <cellStyle name="Millares 20 2" xfId="114"/>
    <cellStyle name="Millares 20 2 2" xfId="340"/>
    <cellStyle name="Millares 20 3" xfId="170"/>
    <cellStyle name="Millares 20 3 2" xfId="396"/>
    <cellStyle name="Millares 20 4" xfId="224"/>
    <cellStyle name="Millares 20 4 2" xfId="450"/>
    <cellStyle name="Millares 20 5" xfId="286"/>
    <cellStyle name="Millares 21" xfId="76"/>
    <cellStyle name="Millares 21 2" xfId="130"/>
    <cellStyle name="Millares 21 2 2" xfId="356"/>
    <cellStyle name="Millares 21 3" xfId="186"/>
    <cellStyle name="Millares 21 3 2" xfId="412"/>
    <cellStyle name="Millares 21 4" xfId="240"/>
    <cellStyle name="Millares 21 4 2" xfId="466"/>
    <cellStyle name="Millares 21 5" xfId="302"/>
    <cellStyle name="Millares 22" xfId="75"/>
    <cellStyle name="Millares 22 2" xfId="129"/>
    <cellStyle name="Millares 22 2 2" xfId="355"/>
    <cellStyle name="Millares 22 3" xfId="185"/>
    <cellStyle name="Millares 22 3 2" xfId="411"/>
    <cellStyle name="Millares 22 4" xfId="239"/>
    <cellStyle name="Millares 22 4 2" xfId="465"/>
    <cellStyle name="Millares 22 5" xfId="301"/>
    <cellStyle name="Millares 23" xfId="61"/>
    <cellStyle name="Millares 23 2" xfId="115"/>
    <cellStyle name="Millares 23 2 2" xfId="341"/>
    <cellStyle name="Millares 23 3" xfId="171"/>
    <cellStyle name="Millares 23 3 2" xfId="397"/>
    <cellStyle name="Millares 23 4" xfId="225"/>
    <cellStyle name="Millares 23 4 2" xfId="451"/>
    <cellStyle name="Millares 23 5" xfId="287"/>
    <cellStyle name="Millares 24" xfId="79"/>
    <cellStyle name="Millares 24 2" xfId="305"/>
    <cellStyle name="Millares 25" xfId="91"/>
    <cellStyle name="Millares 25 2" xfId="317"/>
    <cellStyle name="Millares 26" xfId="134"/>
    <cellStyle name="Millares 26 2" xfId="360"/>
    <cellStyle name="Millares 27" xfId="131"/>
    <cellStyle name="Millares 27 2" xfId="357"/>
    <cellStyle name="Millares 28" xfId="133"/>
    <cellStyle name="Millares 28 2" xfId="359"/>
    <cellStyle name="Millares 29" xfId="135"/>
    <cellStyle name="Millares 29 2" xfId="361"/>
    <cellStyle name="Millares 3" xfId="12"/>
    <cellStyle name="Millares 3 2" xfId="17"/>
    <cellStyle name="Millares 30" xfId="147"/>
    <cellStyle name="Millares 30 2" xfId="373"/>
    <cellStyle name="Millares 31" xfId="187"/>
    <cellStyle name="Millares 31 2" xfId="413"/>
    <cellStyle name="Millares 32" xfId="77"/>
    <cellStyle name="Millares 32 2" xfId="303"/>
    <cellStyle name="Millares 33" xfId="132"/>
    <cellStyle name="Millares 33 2" xfId="358"/>
    <cellStyle name="Millares 34" xfId="78"/>
    <cellStyle name="Millares 34 2" xfId="304"/>
    <cellStyle name="Millares 35" xfId="188"/>
    <cellStyle name="Millares 35 2" xfId="414"/>
    <cellStyle name="Millares 36" xfId="189"/>
    <cellStyle name="Millares 36 2" xfId="415"/>
    <cellStyle name="Millares 37" xfId="190"/>
    <cellStyle name="Millares 37 2" xfId="416"/>
    <cellStyle name="Millares 38" xfId="243"/>
    <cellStyle name="Millares 39" xfId="251"/>
    <cellStyle name="Millares 4" xfId="18"/>
    <cellStyle name="Millares 4 2" xfId="23"/>
    <cellStyle name="Millares 4 2 2" xfId="46"/>
    <cellStyle name="Millares 4 2 2 2" xfId="100"/>
    <cellStyle name="Millares 4 2 2 2 2" xfId="326"/>
    <cellStyle name="Millares 4 2 2 3" xfId="156"/>
    <cellStyle name="Millares 4 2 2 3 2" xfId="382"/>
    <cellStyle name="Millares 4 2 2 4" xfId="210"/>
    <cellStyle name="Millares 4 2 2 4 2" xfId="436"/>
    <cellStyle name="Millares 4 2 2 5" xfId="272"/>
    <cellStyle name="Millares 4 2 3" xfId="67"/>
    <cellStyle name="Millares 4 2 3 2" xfId="121"/>
    <cellStyle name="Millares 4 2 3 2 2" xfId="347"/>
    <cellStyle name="Millares 4 2 3 3" xfId="177"/>
    <cellStyle name="Millares 4 2 3 3 2" xfId="403"/>
    <cellStyle name="Millares 4 2 3 4" xfId="231"/>
    <cellStyle name="Millares 4 2 3 4 2" xfId="457"/>
    <cellStyle name="Millares 4 2 3 5" xfId="293"/>
    <cellStyle name="Millares 4 2 4" xfId="84"/>
    <cellStyle name="Millares 4 2 4 2" xfId="310"/>
    <cellStyle name="Millares 4 2 5" xfId="140"/>
    <cellStyle name="Millares 4 2 5 2" xfId="366"/>
    <cellStyle name="Millares 4 2 6" xfId="195"/>
    <cellStyle name="Millares 4 2 6 2" xfId="421"/>
    <cellStyle name="Millares 4 2 7" xfId="256"/>
    <cellStyle name="Millares 4 3" xfId="27"/>
    <cellStyle name="Millares 4 3 2" xfId="50"/>
    <cellStyle name="Millares 4 3 2 2" xfId="104"/>
    <cellStyle name="Millares 4 3 2 2 2" xfId="330"/>
    <cellStyle name="Millares 4 3 2 3" xfId="160"/>
    <cellStyle name="Millares 4 3 2 3 2" xfId="386"/>
    <cellStyle name="Millares 4 3 2 4" xfId="214"/>
    <cellStyle name="Millares 4 3 2 4 2" xfId="440"/>
    <cellStyle name="Millares 4 3 2 5" xfId="276"/>
    <cellStyle name="Millares 4 3 3" xfId="71"/>
    <cellStyle name="Millares 4 3 3 2" xfId="125"/>
    <cellStyle name="Millares 4 3 3 2 2" xfId="351"/>
    <cellStyle name="Millares 4 3 3 3" xfId="181"/>
    <cellStyle name="Millares 4 3 3 3 2" xfId="407"/>
    <cellStyle name="Millares 4 3 3 4" xfId="235"/>
    <cellStyle name="Millares 4 3 3 4 2" xfId="461"/>
    <cellStyle name="Millares 4 3 3 5" xfId="297"/>
    <cellStyle name="Millares 4 3 4" xfId="88"/>
    <cellStyle name="Millares 4 3 4 2" xfId="314"/>
    <cellStyle name="Millares 4 3 5" xfId="144"/>
    <cellStyle name="Millares 4 3 5 2" xfId="370"/>
    <cellStyle name="Millares 4 3 6" xfId="199"/>
    <cellStyle name="Millares 4 3 6 2" xfId="425"/>
    <cellStyle name="Millares 4 3 7" xfId="260"/>
    <cellStyle name="Millares 4 4" xfId="41"/>
    <cellStyle name="Millares 4 4 2" xfId="95"/>
    <cellStyle name="Millares 4 4 2 2" xfId="321"/>
    <cellStyle name="Millares 4 4 3" xfId="151"/>
    <cellStyle name="Millares 4 4 3 2" xfId="377"/>
    <cellStyle name="Millares 4 4 4" xfId="205"/>
    <cellStyle name="Millares 4 4 4 2" xfId="431"/>
    <cellStyle name="Millares 4 4 5" xfId="267"/>
    <cellStyle name="Millares 4 5" xfId="63"/>
    <cellStyle name="Millares 4 5 2" xfId="117"/>
    <cellStyle name="Millares 4 5 2 2" xfId="343"/>
    <cellStyle name="Millares 4 5 3" xfId="173"/>
    <cellStyle name="Millares 4 5 3 2" xfId="399"/>
    <cellStyle name="Millares 4 5 4" xfId="227"/>
    <cellStyle name="Millares 4 5 4 2" xfId="453"/>
    <cellStyle name="Millares 4 5 5" xfId="289"/>
    <cellStyle name="Millares 4 6" xfId="80"/>
    <cellStyle name="Millares 4 6 2" xfId="306"/>
    <cellStyle name="Millares 4 7" xfId="136"/>
    <cellStyle name="Millares 4 7 2" xfId="362"/>
    <cellStyle name="Millares 4 8" xfId="191"/>
    <cellStyle name="Millares 4 8 2" xfId="417"/>
    <cellStyle name="Millares 4 9" xfId="252"/>
    <cellStyle name="Millares 40" xfId="468"/>
    <cellStyle name="Millares 41" xfId="244"/>
    <cellStyle name="Millares 42" xfId="250"/>
    <cellStyle name="Millares 43" xfId="469"/>
    <cellStyle name="Millares 5" xfId="19"/>
    <cellStyle name="Millares 5 2" xfId="24"/>
    <cellStyle name="Millares 5 2 2" xfId="47"/>
    <cellStyle name="Millares 5 2 2 2" xfId="101"/>
    <cellStyle name="Millares 5 2 2 2 2" xfId="327"/>
    <cellStyle name="Millares 5 2 2 3" xfId="157"/>
    <cellStyle name="Millares 5 2 2 3 2" xfId="383"/>
    <cellStyle name="Millares 5 2 2 4" xfId="211"/>
    <cellStyle name="Millares 5 2 2 4 2" xfId="437"/>
    <cellStyle name="Millares 5 2 2 5" xfId="273"/>
    <cellStyle name="Millares 5 2 3" xfId="68"/>
    <cellStyle name="Millares 5 2 3 2" xfId="122"/>
    <cellStyle name="Millares 5 2 3 2 2" xfId="348"/>
    <cellStyle name="Millares 5 2 3 3" xfId="178"/>
    <cellStyle name="Millares 5 2 3 3 2" xfId="404"/>
    <cellStyle name="Millares 5 2 3 4" xfId="232"/>
    <cellStyle name="Millares 5 2 3 4 2" xfId="458"/>
    <cellStyle name="Millares 5 2 3 5" xfId="294"/>
    <cellStyle name="Millares 5 2 4" xfId="85"/>
    <cellStyle name="Millares 5 2 4 2" xfId="311"/>
    <cellStyle name="Millares 5 2 5" xfId="141"/>
    <cellStyle name="Millares 5 2 5 2" xfId="367"/>
    <cellStyle name="Millares 5 2 6" xfId="196"/>
    <cellStyle name="Millares 5 2 6 2" xfId="422"/>
    <cellStyle name="Millares 5 2 7" xfId="257"/>
    <cellStyle name="Millares 5 3" xfId="28"/>
    <cellStyle name="Millares 5 3 2" xfId="51"/>
    <cellStyle name="Millares 5 3 2 2" xfId="105"/>
    <cellStyle name="Millares 5 3 2 2 2" xfId="331"/>
    <cellStyle name="Millares 5 3 2 3" xfId="161"/>
    <cellStyle name="Millares 5 3 2 3 2" xfId="387"/>
    <cellStyle name="Millares 5 3 2 4" xfId="215"/>
    <cellStyle name="Millares 5 3 2 4 2" xfId="441"/>
    <cellStyle name="Millares 5 3 2 5" xfId="277"/>
    <cellStyle name="Millares 5 3 3" xfId="72"/>
    <cellStyle name="Millares 5 3 3 2" xfId="126"/>
    <cellStyle name="Millares 5 3 3 2 2" xfId="352"/>
    <cellStyle name="Millares 5 3 3 3" xfId="182"/>
    <cellStyle name="Millares 5 3 3 3 2" xfId="408"/>
    <cellStyle name="Millares 5 3 3 4" xfId="236"/>
    <cellStyle name="Millares 5 3 3 4 2" xfId="462"/>
    <cellStyle name="Millares 5 3 3 5" xfId="298"/>
    <cellStyle name="Millares 5 3 4" xfId="89"/>
    <cellStyle name="Millares 5 3 4 2" xfId="315"/>
    <cellStyle name="Millares 5 3 5" xfId="145"/>
    <cellStyle name="Millares 5 3 5 2" xfId="371"/>
    <cellStyle name="Millares 5 3 6" xfId="200"/>
    <cellStyle name="Millares 5 3 6 2" xfId="426"/>
    <cellStyle name="Millares 5 3 7" xfId="261"/>
    <cellStyle name="Millares 5 4" xfId="42"/>
    <cellStyle name="Millares 5 4 2" xfId="96"/>
    <cellStyle name="Millares 5 4 2 2" xfId="322"/>
    <cellStyle name="Millares 5 4 3" xfId="152"/>
    <cellStyle name="Millares 5 4 3 2" xfId="378"/>
    <cellStyle name="Millares 5 4 4" xfId="206"/>
    <cellStyle name="Millares 5 4 4 2" xfId="432"/>
    <cellStyle name="Millares 5 4 5" xfId="268"/>
    <cellStyle name="Millares 5 5" xfId="64"/>
    <cellStyle name="Millares 5 5 2" xfId="118"/>
    <cellStyle name="Millares 5 5 2 2" xfId="344"/>
    <cellStyle name="Millares 5 5 3" xfId="174"/>
    <cellStyle name="Millares 5 5 3 2" xfId="400"/>
    <cellStyle name="Millares 5 5 4" xfId="228"/>
    <cellStyle name="Millares 5 5 4 2" xfId="454"/>
    <cellStyle name="Millares 5 5 5" xfId="290"/>
    <cellStyle name="Millares 5 6" xfId="81"/>
    <cellStyle name="Millares 5 6 2" xfId="307"/>
    <cellStyle name="Millares 5 7" xfId="137"/>
    <cellStyle name="Millares 5 7 2" xfId="363"/>
    <cellStyle name="Millares 5 8" xfId="192"/>
    <cellStyle name="Millares 5 8 2" xfId="418"/>
    <cellStyle name="Millares 5 9" xfId="253"/>
    <cellStyle name="Millares 6" xfId="22"/>
    <cellStyle name="Millares 6 2" xfId="45"/>
    <cellStyle name="Millares 6 2 2" xfId="99"/>
    <cellStyle name="Millares 6 2 2 2" xfId="325"/>
    <cellStyle name="Millares 6 2 3" xfId="155"/>
    <cellStyle name="Millares 6 2 3 2" xfId="381"/>
    <cellStyle name="Millares 6 2 4" xfId="209"/>
    <cellStyle name="Millares 6 2 4 2" xfId="435"/>
    <cellStyle name="Millares 6 2 5" xfId="271"/>
    <cellStyle name="Millares 6 3" xfId="66"/>
    <cellStyle name="Millares 6 3 2" xfId="120"/>
    <cellStyle name="Millares 6 3 2 2" xfId="346"/>
    <cellStyle name="Millares 6 3 3" xfId="176"/>
    <cellStyle name="Millares 6 3 3 2" xfId="402"/>
    <cellStyle name="Millares 6 3 4" xfId="230"/>
    <cellStyle name="Millares 6 3 4 2" xfId="456"/>
    <cellStyle name="Millares 6 3 5" xfId="292"/>
    <cellStyle name="Millares 6 4" xfId="83"/>
    <cellStyle name="Millares 6 4 2" xfId="309"/>
    <cellStyle name="Millares 6 5" xfId="139"/>
    <cellStyle name="Millares 6 5 2" xfId="365"/>
    <cellStyle name="Millares 6 6" xfId="194"/>
    <cellStyle name="Millares 6 6 2" xfId="420"/>
    <cellStyle name="Millares 6 7" xfId="255"/>
    <cellStyle name="Millares 7" xfId="26"/>
    <cellStyle name="Millares 7 2" xfId="49"/>
    <cellStyle name="Millares 7 2 2" xfId="103"/>
    <cellStyle name="Millares 7 2 2 2" xfId="329"/>
    <cellStyle name="Millares 7 2 3" xfId="159"/>
    <cellStyle name="Millares 7 2 3 2" xfId="385"/>
    <cellStyle name="Millares 7 2 4" xfId="213"/>
    <cellStyle name="Millares 7 2 4 2" xfId="439"/>
    <cellStyle name="Millares 7 2 5" xfId="275"/>
    <cellStyle name="Millares 7 3" xfId="70"/>
    <cellStyle name="Millares 7 3 2" xfId="124"/>
    <cellStyle name="Millares 7 3 2 2" xfId="350"/>
    <cellStyle name="Millares 7 3 3" xfId="180"/>
    <cellStyle name="Millares 7 3 3 2" xfId="406"/>
    <cellStyle name="Millares 7 3 4" xfId="234"/>
    <cellStyle name="Millares 7 3 4 2" xfId="460"/>
    <cellStyle name="Millares 7 3 5" xfId="296"/>
    <cellStyle name="Millares 7 4" xfId="87"/>
    <cellStyle name="Millares 7 4 2" xfId="313"/>
    <cellStyle name="Millares 7 5" xfId="143"/>
    <cellStyle name="Millares 7 5 2" xfId="369"/>
    <cellStyle name="Millares 7 6" xfId="198"/>
    <cellStyle name="Millares 7 6 2" xfId="424"/>
    <cellStyle name="Millares 7 7" xfId="259"/>
    <cellStyle name="Millares 8" xfId="33"/>
    <cellStyle name="Millares 9" xfId="37"/>
    <cellStyle name="Millares 9 2" xfId="54"/>
    <cellStyle name="Millares 9 2 2" xfId="108"/>
    <cellStyle name="Millares 9 2 2 2" xfId="334"/>
    <cellStyle name="Millares 9 2 3" xfId="164"/>
    <cellStyle name="Millares 9 2 3 2" xfId="390"/>
    <cellStyle name="Millares 9 2 4" xfId="218"/>
    <cellStyle name="Millares 9 2 4 2" xfId="444"/>
    <cellStyle name="Millares 9 2 5" xfId="280"/>
    <cellStyle name="Moneda" xfId="1" builtinId="4"/>
    <cellStyle name="Moneda [0] 2" xfId="31"/>
    <cellStyle name="Moneda 2" xfId="8"/>
    <cellStyle name="Moneda 2 2" xfId="20"/>
    <cellStyle name="Moneda 3" xfId="21"/>
    <cellStyle name="Moneda 3 2" xfId="25"/>
    <cellStyle name="Moneda 3 2 2" xfId="48"/>
    <cellStyle name="Moneda 3 2 2 2" xfId="102"/>
    <cellStyle name="Moneda 3 2 2 2 2" xfId="328"/>
    <cellStyle name="Moneda 3 2 2 3" xfId="158"/>
    <cellStyle name="Moneda 3 2 2 3 2" xfId="384"/>
    <cellStyle name="Moneda 3 2 2 4" xfId="212"/>
    <cellStyle name="Moneda 3 2 2 4 2" xfId="438"/>
    <cellStyle name="Moneda 3 2 2 5" xfId="274"/>
    <cellStyle name="Moneda 3 2 3" xfId="69"/>
    <cellStyle name="Moneda 3 2 3 2" xfId="123"/>
    <cellStyle name="Moneda 3 2 3 2 2" xfId="349"/>
    <cellStyle name="Moneda 3 2 3 3" xfId="179"/>
    <cellStyle name="Moneda 3 2 3 3 2" xfId="405"/>
    <cellStyle name="Moneda 3 2 3 4" xfId="233"/>
    <cellStyle name="Moneda 3 2 3 4 2" xfId="459"/>
    <cellStyle name="Moneda 3 2 3 5" xfId="295"/>
    <cellStyle name="Moneda 3 2 4" xfId="86"/>
    <cellStyle name="Moneda 3 2 4 2" xfId="312"/>
    <cellStyle name="Moneda 3 2 5" xfId="142"/>
    <cellStyle name="Moneda 3 2 5 2" xfId="368"/>
    <cellStyle name="Moneda 3 2 6" xfId="197"/>
    <cellStyle name="Moneda 3 2 6 2" xfId="423"/>
    <cellStyle name="Moneda 3 2 7" xfId="258"/>
    <cellStyle name="Moneda 3 3" xfId="29"/>
    <cellStyle name="Moneda 3 3 2" xfId="52"/>
    <cellStyle name="Moneda 3 3 2 2" xfId="106"/>
    <cellStyle name="Moneda 3 3 2 2 2" xfId="332"/>
    <cellStyle name="Moneda 3 3 2 3" xfId="162"/>
    <cellStyle name="Moneda 3 3 2 3 2" xfId="388"/>
    <cellStyle name="Moneda 3 3 2 4" xfId="216"/>
    <cellStyle name="Moneda 3 3 2 4 2" xfId="442"/>
    <cellStyle name="Moneda 3 3 2 5" xfId="278"/>
    <cellStyle name="Moneda 3 3 3" xfId="73"/>
    <cellStyle name="Moneda 3 3 3 2" xfId="127"/>
    <cellStyle name="Moneda 3 3 3 2 2" xfId="353"/>
    <cellStyle name="Moneda 3 3 3 3" xfId="183"/>
    <cellStyle name="Moneda 3 3 3 3 2" xfId="409"/>
    <cellStyle name="Moneda 3 3 3 4" xfId="237"/>
    <cellStyle name="Moneda 3 3 3 4 2" xfId="463"/>
    <cellStyle name="Moneda 3 3 3 5" xfId="299"/>
    <cellStyle name="Moneda 3 3 4" xfId="90"/>
    <cellStyle name="Moneda 3 3 4 2" xfId="316"/>
    <cellStyle name="Moneda 3 3 5" xfId="146"/>
    <cellStyle name="Moneda 3 3 5 2" xfId="372"/>
    <cellStyle name="Moneda 3 3 6" xfId="201"/>
    <cellStyle name="Moneda 3 3 6 2" xfId="427"/>
    <cellStyle name="Moneda 3 3 7" xfId="262"/>
    <cellStyle name="Moneda 3 4" xfId="44"/>
    <cellStyle name="Moneda 3 4 2" xfId="98"/>
    <cellStyle name="Moneda 3 4 2 2" xfId="324"/>
    <cellStyle name="Moneda 3 4 3" xfId="154"/>
    <cellStyle name="Moneda 3 4 3 2" xfId="380"/>
    <cellStyle name="Moneda 3 4 4" xfId="208"/>
    <cellStyle name="Moneda 3 4 4 2" xfId="434"/>
    <cellStyle name="Moneda 3 4 5" xfId="270"/>
    <cellStyle name="Moneda 3 5" xfId="65"/>
    <cellStyle name="Moneda 3 5 2" xfId="119"/>
    <cellStyle name="Moneda 3 5 2 2" xfId="345"/>
    <cellStyle name="Moneda 3 5 3" xfId="175"/>
    <cellStyle name="Moneda 3 5 3 2" xfId="401"/>
    <cellStyle name="Moneda 3 5 4" xfId="229"/>
    <cellStyle name="Moneda 3 5 4 2" xfId="455"/>
    <cellStyle name="Moneda 3 5 5" xfId="291"/>
    <cellStyle name="Moneda 3 6" xfId="82"/>
    <cellStyle name="Moneda 3 6 2" xfId="308"/>
    <cellStyle name="Moneda 3 7" xfId="138"/>
    <cellStyle name="Moneda 3 7 2" xfId="364"/>
    <cellStyle name="Moneda 3 8" xfId="193"/>
    <cellStyle name="Moneda 3 8 2" xfId="419"/>
    <cellStyle name="Moneda 3 9" xfId="254"/>
    <cellStyle name="Moneda 4" xfId="32"/>
    <cellStyle name="Moneda 5" xfId="241"/>
    <cellStyle name="Moneda 5 2" xfId="467"/>
    <cellStyle name="Moneda 6" xfId="245"/>
    <cellStyle name="Moneda 7" xfId="249"/>
    <cellStyle name="Normal" xfId="0" builtinId="0"/>
    <cellStyle name="Normal 2" xfId="3"/>
    <cellStyle name="Normal 2 2" xfId="34"/>
    <cellStyle name="Normal 2 3" xfId="246"/>
    <cellStyle name="Normal 3" xfId="9"/>
    <cellStyle name="Normal 3 2" xfId="14"/>
    <cellStyle name="Normal 4" xfId="10"/>
    <cellStyle name="Normal 4 2" xfId="15"/>
    <cellStyle name="Normal 5" xfId="6"/>
    <cellStyle name="Porcentaje" xfId="2" builtinId="5"/>
    <cellStyle name="Porcentaje 2" xfId="5"/>
    <cellStyle name="Porcentaje 2 2" xfId="7"/>
    <cellStyle name="Porcentaje 2 3" xfId="36"/>
    <cellStyle name="Porcentaje 2 4" xfId="248"/>
    <cellStyle name="Porcentaje 3" xfId="11"/>
    <cellStyle name="Porcentaje 3 2" xfId="16"/>
  </cellStyles>
  <dxfs count="0"/>
  <tableStyles count="0" defaultTableStyle="TableStyleMedium2" defaultPivotStyle="PivotStyleLight16"/>
  <colors>
    <mruColors>
      <color rgb="FFC3D7D0"/>
      <color rgb="FF7CA697"/>
      <color rgb="FF94B6AA"/>
      <color rgb="FFFFFF00"/>
      <color rgb="FF66990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CUERDOS%2017%20AL%20JUNTA%2014%20DE%20DICIEMBRE%20DE%202016\Cierre%20definitivo%20Terc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OP 2016 CIERRE ACDO 13"/>
      <sheetName val="Nomina 2015"/>
      <sheetName val="RECAUDO OK"/>
      <sheetName val="SISTEMAS DE INFORMACIÓN OK "/>
      <sheetName val="ASISTENCIA TÉCNICA OK"/>
      <sheetName val="FERIAS GASTRONOMICAS OK"/>
      <sheetName val="SAC"/>
      <sheetName val="FUNCIONAMIENTO OK"/>
      <sheetName val="Nomina 2016 "/>
    </sheetNames>
    <sheetDataSet>
      <sheetData sheetId="0"/>
      <sheetData sheetId="1"/>
      <sheetData sheetId="2">
        <row r="58">
          <cell r="M58">
            <v>42370</v>
          </cell>
        </row>
        <row r="59">
          <cell r="M59">
            <v>42400</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4"/>
  <sheetViews>
    <sheetView zoomScale="70" zoomScaleNormal="70" workbookViewId="0">
      <selection activeCell="E5" sqref="E5"/>
    </sheetView>
  </sheetViews>
  <sheetFormatPr baseColWidth="10" defaultColWidth="11.5703125" defaultRowHeight="15" x14ac:dyDescent="0.2"/>
  <cols>
    <col min="1" max="1" width="9.28515625" style="110" customWidth="1"/>
    <col min="2" max="2" width="22.28515625" style="103" customWidth="1"/>
    <col min="3" max="3" width="22.28515625" style="132" customWidth="1"/>
    <col min="4" max="4" width="36.140625" style="94" customWidth="1"/>
    <col min="5" max="5" width="17.28515625" style="94" bestFit="1" customWidth="1"/>
    <col min="6" max="6" width="16" style="94" bestFit="1" customWidth="1"/>
    <col min="7" max="7" width="20.28515625" style="94" customWidth="1"/>
    <col min="8" max="8" width="18" style="94" customWidth="1"/>
    <col min="9" max="9" width="103" style="94" customWidth="1"/>
    <col min="10" max="10" width="11.5703125" style="94"/>
    <col min="11" max="11" width="19.42578125" style="2" bestFit="1" customWidth="1"/>
    <col min="12" max="12" width="16" style="2" bestFit="1" customWidth="1"/>
    <col min="13" max="13" width="18.140625" style="95" bestFit="1" customWidth="1"/>
    <col min="14" max="14" width="16.28515625" style="94" bestFit="1" customWidth="1"/>
    <col min="15" max="15" width="18.140625" style="2" bestFit="1" customWidth="1"/>
    <col min="16" max="16" width="14.7109375" style="94" bestFit="1" customWidth="1"/>
    <col min="17" max="16384" width="11.5703125" style="94"/>
  </cols>
  <sheetData>
    <row r="1" spans="1:17" ht="21" customHeight="1" x14ac:dyDescent="0.2">
      <c r="B1" s="304" t="s">
        <v>12</v>
      </c>
      <c r="C1" s="304"/>
      <c r="D1" s="304"/>
      <c r="E1" s="304"/>
      <c r="F1" s="304"/>
      <c r="G1" s="304"/>
      <c r="H1" s="304"/>
      <c r="I1" s="304"/>
    </row>
    <row r="2" spans="1:17" ht="21" customHeight="1" x14ac:dyDescent="0.2">
      <c r="B2" s="304" t="s">
        <v>121</v>
      </c>
      <c r="C2" s="304"/>
      <c r="D2" s="304"/>
      <c r="E2" s="304"/>
      <c r="F2" s="304"/>
      <c r="G2" s="304"/>
      <c r="H2" s="304"/>
      <c r="I2" s="304"/>
    </row>
    <row r="3" spans="1:17" ht="16.149999999999999" customHeight="1" thickBot="1" x14ac:dyDescent="0.25">
      <c r="D3" s="1"/>
      <c r="E3" s="1"/>
      <c r="F3" s="1"/>
      <c r="G3" s="1"/>
      <c r="H3" s="1"/>
      <c r="I3" s="1"/>
    </row>
    <row r="4" spans="1:17" ht="32.25" thickBot="1" x14ac:dyDescent="0.25">
      <c r="B4" s="114" t="s">
        <v>56</v>
      </c>
      <c r="C4" s="153" t="s">
        <v>110</v>
      </c>
      <c r="D4" s="116" t="s">
        <v>68</v>
      </c>
      <c r="E4" s="115" t="s">
        <v>61</v>
      </c>
      <c r="F4" s="116" t="s">
        <v>53</v>
      </c>
      <c r="G4" s="116" t="s">
        <v>62</v>
      </c>
      <c r="H4" s="115" t="s">
        <v>79</v>
      </c>
      <c r="I4" s="117" t="s">
        <v>60</v>
      </c>
    </row>
    <row r="5" spans="1:17" s="95" customFormat="1" ht="30" x14ac:dyDescent="0.2">
      <c r="A5" s="118"/>
      <c r="B5" s="298" t="s">
        <v>1</v>
      </c>
      <c r="C5" s="300" t="s">
        <v>1</v>
      </c>
      <c r="D5" s="133" t="s">
        <v>77</v>
      </c>
      <c r="E5" s="134">
        <v>10000000</v>
      </c>
      <c r="F5" s="135">
        <v>1</v>
      </c>
      <c r="G5" s="135" t="s">
        <v>63</v>
      </c>
      <c r="H5" s="136">
        <f>+E5*F5</f>
        <v>10000000</v>
      </c>
      <c r="I5" s="137" t="s">
        <v>122</v>
      </c>
      <c r="J5" s="94"/>
      <c r="K5" s="2"/>
      <c r="L5" s="70"/>
      <c r="N5" s="94"/>
      <c r="O5" s="2"/>
      <c r="P5" s="94"/>
      <c r="Q5" s="94"/>
    </row>
    <row r="6" spans="1:17" s="95" customFormat="1" ht="45.75" thickBot="1" x14ac:dyDescent="0.25">
      <c r="A6" s="118"/>
      <c r="B6" s="299"/>
      <c r="C6" s="301"/>
      <c r="D6" s="138" t="s">
        <v>55</v>
      </c>
      <c r="E6" s="112">
        <f>ROUND((5600000*3.5%)+5600000,-3)</f>
        <v>5796000</v>
      </c>
      <c r="F6" s="113">
        <v>12</v>
      </c>
      <c r="G6" s="113" t="s">
        <v>63</v>
      </c>
      <c r="H6" s="139">
        <f>+F6*E6</f>
        <v>69552000</v>
      </c>
      <c r="I6" s="140" t="s">
        <v>105</v>
      </c>
      <c r="J6" s="94"/>
      <c r="K6" s="2"/>
      <c r="L6" s="70"/>
      <c r="N6" s="94"/>
      <c r="O6" s="2"/>
      <c r="P6" s="94"/>
      <c r="Q6" s="94"/>
    </row>
    <row r="7" spans="1:17" s="97" customFormat="1" ht="60.75" thickBot="1" x14ac:dyDescent="0.3">
      <c r="A7" s="109"/>
      <c r="B7" s="107" t="s">
        <v>0</v>
      </c>
      <c r="C7" s="162" t="s">
        <v>0</v>
      </c>
      <c r="D7" s="163" t="s">
        <v>80</v>
      </c>
      <c r="E7" s="164">
        <f>24000000*0.19+24000000</f>
        <v>28560000</v>
      </c>
      <c r="F7" s="165">
        <v>1</v>
      </c>
      <c r="G7" s="162" t="s">
        <v>81</v>
      </c>
      <c r="H7" s="155">
        <f>+E7*F7</f>
        <v>28560000</v>
      </c>
      <c r="I7" s="166" t="s">
        <v>106</v>
      </c>
      <c r="J7" s="99"/>
    </row>
    <row r="8" spans="1:17" s="100" customFormat="1" ht="30" customHeight="1" x14ac:dyDescent="0.25">
      <c r="A8" s="123"/>
      <c r="B8" s="302" t="s">
        <v>123</v>
      </c>
      <c r="C8" s="169" t="s">
        <v>102</v>
      </c>
      <c r="D8" s="156" t="s">
        <v>103</v>
      </c>
      <c r="E8" s="157">
        <v>3850000</v>
      </c>
      <c r="F8" s="158">
        <f>24*45</f>
        <v>1080</v>
      </c>
      <c r="G8" s="159" t="s">
        <v>124</v>
      </c>
      <c r="H8" s="160">
        <f>+E8/30*F8</f>
        <v>138600000</v>
      </c>
      <c r="I8" s="161" t="s">
        <v>104</v>
      </c>
      <c r="J8" s="101"/>
      <c r="K8" s="101"/>
      <c r="L8" s="102"/>
      <c r="M8" s="96"/>
      <c r="N8" s="96"/>
    </row>
    <row r="9" spans="1:17" s="123" customFormat="1" ht="60.75" thickBot="1" x14ac:dyDescent="0.3">
      <c r="B9" s="303"/>
      <c r="C9" s="113" t="s">
        <v>112</v>
      </c>
      <c r="D9" s="144" t="s">
        <v>108</v>
      </c>
      <c r="E9" s="145">
        <v>30000000</v>
      </c>
      <c r="F9" s="146">
        <v>1</v>
      </c>
      <c r="G9" s="147" t="s">
        <v>113</v>
      </c>
      <c r="H9" s="148">
        <f>+E9*F9</f>
        <v>30000000</v>
      </c>
      <c r="I9" s="149" t="s">
        <v>109</v>
      </c>
      <c r="J9" s="126"/>
      <c r="K9" s="126"/>
      <c r="L9" s="127"/>
    </row>
    <row r="10" spans="1:17" s="152" customFormat="1" ht="30.75" thickBot="1" x14ac:dyDescent="0.3">
      <c r="B10" s="151" t="s">
        <v>107</v>
      </c>
      <c r="C10" s="154" t="s">
        <v>111</v>
      </c>
      <c r="D10" s="141" t="s">
        <v>88</v>
      </c>
      <c r="E10" s="104">
        <v>150000</v>
      </c>
      <c r="F10" s="142">
        <v>11</v>
      </c>
      <c r="G10" s="143" t="s">
        <v>125</v>
      </c>
      <c r="H10" s="155">
        <f>+E10*F10</f>
        <v>1650000</v>
      </c>
      <c r="I10" s="105" t="s">
        <v>126</v>
      </c>
      <c r="J10" s="120"/>
      <c r="K10" s="121"/>
      <c r="L10" s="120"/>
      <c r="M10" s="120"/>
      <c r="N10" s="120"/>
      <c r="O10" s="122"/>
      <c r="P10" s="120"/>
      <c r="Q10" s="120"/>
    </row>
    <row r="11" spans="1:17" ht="16.149999999999999" customHeight="1" thickBot="1" x14ac:dyDescent="0.3">
      <c r="B11" s="295" t="s">
        <v>114</v>
      </c>
      <c r="C11" s="296"/>
      <c r="D11" s="296"/>
      <c r="E11" s="296"/>
      <c r="F11" s="296"/>
      <c r="G11" s="297"/>
      <c r="H11" s="170">
        <f>SUM(H5:H10)</f>
        <v>278362000</v>
      </c>
      <c r="I11" s="171"/>
    </row>
    <row r="12" spans="1:17" x14ac:dyDescent="0.2">
      <c r="H12" s="111"/>
    </row>
    <row r="14" spans="1:17" x14ac:dyDescent="0.2">
      <c r="H14" s="111"/>
    </row>
  </sheetData>
  <mergeCells count="6">
    <mergeCell ref="B11:G11"/>
    <mergeCell ref="B5:B6"/>
    <mergeCell ref="C5:C6"/>
    <mergeCell ref="B8:B9"/>
    <mergeCell ref="B1:I1"/>
    <mergeCell ref="B2:I2"/>
  </mergeCells>
  <printOptions horizontalCentered="1"/>
  <pageMargins left="0.19685039370078741" right="0.19685039370078741" top="1.1811023622047245" bottom="0.19685039370078741" header="0.31496062992125984" footer="0.31496062992125984"/>
  <pageSetup scale="5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2:BK141"/>
  <sheetViews>
    <sheetView topLeftCell="B58" zoomScale="90" zoomScaleNormal="90" workbookViewId="0">
      <selection activeCell="C82" sqref="C82"/>
    </sheetView>
  </sheetViews>
  <sheetFormatPr baseColWidth="10" defaultRowHeight="15.75" outlineLevelCol="1" x14ac:dyDescent="0.25"/>
  <cols>
    <col min="1" max="1" width="0.7109375" style="4" hidden="1" customWidth="1"/>
    <col min="2" max="2" width="50.7109375" style="4" customWidth="1"/>
    <col min="3" max="3" width="18" style="191" customWidth="1" outlineLevel="1"/>
    <col min="4" max="4" width="14.85546875" style="3" customWidth="1" outlineLevel="1"/>
    <col min="5" max="5" width="12.28515625" style="3" customWidth="1" outlineLevel="1"/>
    <col min="6" max="7" width="20" style="3" bestFit="1" customWidth="1"/>
    <col min="8" max="8" width="18.28515625" style="85" customWidth="1"/>
    <col min="9" max="9" width="18" style="196" bestFit="1" customWidth="1"/>
    <col min="10" max="10" width="18" style="193" bestFit="1" customWidth="1"/>
    <col min="11" max="11" width="14.85546875" style="194" customWidth="1"/>
    <col min="12" max="12" width="14.85546875" style="195" customWidth="1"/>
    <col min="13" max="13" width="16.5703125" style="195" bestFit="1" customWidth="1"/>
    <col min="14" max="16" width="14.85546875" style="195" bestFit="1" customWidth="1"/>
    <col min="17" max="63" width="11.42578125" style="195"/>
    <col min="64" max="258" width="11.42578125" style="4"/>
    <col min="259" max="259" width="0.7109375" style="4" customWidth="1"/>
    <col min="260" max="260" width="42.28515625" style="4" bestFit="1" customWidth="1"/>
    <col min="261" max="262" width="13.85546875" style="4" bestFit="1" customWidth="1"/>
    <col min="263" max="263" width="11.140625" style="4" bestFit="1" customWidth="1"/>
    <col min="264" max="264" width="13.85546875" style="4" bestFit="1" customWidth="1"/>
    <col min="265" max="265" width="3.7109375" style="4" bestFit="1" customWidth="1"/>
    <col min="266" max="266" width="7.5703125" style="4" bestFit="1" customWidth="1"/>
    <col min="267" max="267" width="16.7109375" style="4" bestFit="1" customWidth="1"/>
    <col min="268" max="269" width="12.28515625" style="4" bestFit="1" customWidth="1"/>
    <col min="270" max="514" width="11.42578125" style="4"/>
    <col min="515" max="515" width="0.7109375" style="4" customWidth="1"/>
    <col min="516" max="516" width="42.28515625" style="4" bestFit="1" customWidth="1"/>
    <col min="517" max="518" width="13.85546875" style="4" bestFit="1" customWidth="1"/>
    <col min="519" max="519" width="11.140625" style="4" bestFit="1" customWidth="1"/>
    <col min="520" max="520" width="13.85546875" style="4" bestFit="1" customWidth="1"/>
    <col min="521" max="521" width="3.7109375" style="4" bestFit="1" customWidth="1"/>
    <col min="522" max="522" width="7.5703125" style="4" bestFit="1" customWidth="1"/>
    <col min="523" max="523" width="16.7109375" style="4" bestFit="1" customWidth="1"/>
    <col min="524" max="525" width="12.28515625" style="4" bestFit="1" customWidth="1"/>
    <col min="526" max="770" width="11.42578125" style="4"/>
    <col min="771" max="771" width="0.7109375" style="4" customWidth="1"/>
    <col min="772" max="772" width="42.28515625" style="4" bestFit="1" customWidth="1"/>
    <col min="773" max="774" width="13.85546875" style="4" bestFit="1" customWidth="1"/>
    <col min="775" max="775" width="11.140625" style="4" bestFit="1" customWidth="1"/>
    <col min="776" max="776" width="13.85546875" style="4" bestFit="1" customWidth="1"/>
    <col min="777" max="777" width="3.7109375" style="4" bestFit="1" customWidth="1"/>
    <col min="778" max="778" width="7.5703125" style="4" bestFit="1" customWidth="1"/>
    <col min="779" max="779" width="16.7109375" style="4" bestFit="1" customWidth="1"/>
    <col min="780" max="781" width="12.28515625" style="4" bestFit="1" customWidth="1"/>
    <col min="782" max="1026" width="11.42578125" style="4"/>
    <col min="1027" max="1027" width="0.7109375" style="4" customWidth="1"/>
    <col min="1028" max="1028" width="42.28515625" style="4" bestFit="1" customWidth="1"/>
    <col min="1029" max="1030" width="13.85546875" style="4" bestFit="1" customWidth="1"/>
    <col min="1031" max="1031" width="11.140625" style="4" bestFit="1" customWidth="1"/>
    <col min="1032" max="1032" width="13.85546875" style="4" bestFit="1" customWidth="1"/>
    <col min="1033" max="1033" width="3.7109375" style="4" bestFit="1" customWidth="1"/>
    <col min="1034" max="1034" width="7.5703125" style="4" bestFit="1" customWidth="1"/>
    <col min="1035" max="1035" width="16.7109375" style="4" bestFit="1" customWidth="1"/>
    <col min="1036" max="1037" width="12.28515625" style="4" bestFit="1" customWidth="1"/>
    <col min="1038" max="1282" width="11.42578125" style="4"/>
    <col min="1283" max="1283" width="0.7109375" style="4" customWidth="1"/>
    <col min="1284" max="1284" width="42.28515625" style="4" bestFit="1" customWidth="1"/>
    <col min="1285" max="1286" width="13.85546875" style="4" bestFit="1" customWidth="1"/>
    <col min="1287" max="1287" width="11.140625" style="4" bestFit="1" customWidth="1"/>
    <col min="1288" max="1288" width="13.85546875" style="4" bestFit="1" customWidth="1"/>
    <col min="1289" max="1289" width="3.7109375" style="4" bestFit="1" customWidth="1"/>
    <col min="1290" max="1290" width="7.5703125" style="4" bestFit="1" customWidth="1"/>
    <col min="1291" max="1291" width="16.7109375" style="4" bestFit="1" customWidth="1"/>
    <col min="1292" max="1293" width="12.28515625" style="4" bestFit="1" customWidth="1"/>
    <col min="1294" max="1538" width="11.42578125" style="4"/>
    <col min="1539" max="1539" width="0.7109375" style="4" customWidth="1"/>
    <col min="1540" max="1540" width="42.28515625" style="4" bestFit="1" customWidth="1"/>
    <col min="1541" max="1542" width="13.85546875" style="4" bestFit="1" customWidth="1"/>
    <col min="1543" max="1543" width="11.140625" style="4" bestFit="1" customWidth="1"/>
    <col min="1544" max="1544" width="13.85546875" style="4" bestFit="1" customWidth="1"/>
    <col min="1545" max="1545" width="3.7109375" style="4" bestFit="1" customWidth="1"/>
    <col min="1546" max="1546" width="7.5703125" style="4" bestFit="1" customWidth="1"/>
    <col min="1547" max="1547" width="16.7109375" style="4" bestFit="1" customWidth="1"/>
    <col min="1548" max="1549" width="12.28515625" style="4" bestFit="1" customWidth="1"/>
    <col min="1550" max="1794" width="11.42578125" style="4"/>
    <col min="1795" max="1795" width="0.7109375" style="4" customWidth="1"/>
    <col min="1796" max="1796" width="42.28515625" style="4" bestFit="1" customWidth="1"/>
    <col min="1797" max="1798" width="13.85546875" style="4" bestFit="1" customWidth="1"/>
    <col min="1799" max="1799" width="11.140625" style="4" bestFit="1" customWidth="1"/>
    <col min="1800" max="1800" width="13.85546875" style="4" bestFit="1" customWidth="1"/>
    <col min="1801" max="1801" width="3.7109375" style="4" bestFit="1" customWidth="1"/>
    <col min="1802" max="1802" width="7.5703125" style="4" bestFit="1" customWidth="1"/>
    <col min="1803" max="1803" width="16.7109375" style="4" bestFit="1" customWidth="1"/>
    <col min="1804" max="1805" width="12.28515625" style="4" bestFit="1" customWidth="1"/>
    <col min="1806" max="2050" width="11.42578125" style="4"/>
    <col min="2051" max="2051" width="0.7109375" style="4" customWidth="1"/>
    <col min="2052" max="2052" width="42.28515625" style="4" bestFit="1" customWidth="1"/>
    <col min="2053" max="2054" width="13.85546875" style="4" bestFit="1" customWidth="1"/>
    <col min="2055" max="2055" width="11.140625" style="4" bestFit="1" customWidth="1"/>
    <col min="2056" max="2056" width="13.85546875" style="4" bestFit="1" customWidth="1"/>
    <col min="2057" max="2057" width="3.7109375" style="4" bestFit="1" customWidth="1"/>
    <col min="2058" max="2058" width="7.5703125" style="4" bestFit="1" customWidth="1"/>
    <col min="2059" max="2059" width="16.7109375" style="4" bestFit="1" customWidth="1"/>
    <col min="2060" max="2061" width="12.28515625" style="4" bestFit="1" customWidth="1"/>
    <col min="2062" max="2306" width="11.42578125" style="4"/>
    <col min="2307" max="2307" width="0.7109375" style="4" customWidth="1"/>
    <col min="2308" max="2308" width="42.28515625" style="4" bestFit="1" customWidth="1"/>
    <col min="2309" max="2310" width="13.85546875" style="4" bestFit="1" customWidth="1"/>
    <col min="2311" max="2311" width="11.140625" style="4" bestFit="1" customWidth="1"/>
    <col min="2312" max="2312" width="13.85546875" style="4" bestFit="1" customWidth="1"/>
    <col min="2313" max="2313" width="3.7109375" style="4" bestFit="1" customWidth="1"/>
    <col min="2314" max="2314" width="7.5703125" style="4" bestFit="1" customWidth="1"/>
    <col min="2315" max="2315" width="16.7109375" style="4" bestFit="1" customWidth="1"/>
    <col min="2316" max="2317" width="12.28515625" style="4" bestFit="1" customWidth="1"/>
    <col min="2318" max="2562" width="11.42578125" style="4"/>
    <col min="2563" max="2563" width="0.7109375" style="4" customWidth="1"/>
    <col min="2564" max="2564" width="42.28515625" style="4" bestFit="1" customWidth="1"/>
    <col min="2565" max="2566" width="13.85546875" style="4" bestFit="1" customWidth="1"/>
    <col min="2567" max="2567" width="11.140625" style="4" bestFit="1" customWidth="1"/>
    <col min="2568" max="2568" width="13.85546875" style="4" bestFit="1" customWidth="1"/>
    <col min="2569" max="2569" width="3.7109375" style="4" bestFit="1" customWidth="1"/>
    <col min="2570" max="2570" width="7.5703125" style="4" bestFit="1" customWidth="1"/>
    <col min="2571" max="2571" width="16.7109375" style="4" bestFit="1" customWidth="1"/>
    <col min="2572" max="2573" width="12.28515625" style="4" bestFit="1" customWidth="1"/>
    <col min="2574" max="2818" width="11.42578125" style="4"/>
    <col min="2819" max="2819" width="0.7109375" style="4" customWidth="1"/>
    <col min="2820" max="2820" width="42.28515625" style="4" bestFit="1" customWidth="1"/>
    <col min="2821" max="2822" width="13.85546875" style="4" bestFit="1" customWidth="1"/>
    <col min="2823" max="2823" width="11.140625" style="4" bestFit="1" customWidth="1"/>
    <col min="2824" max="2824" width="13.85546875" style="4" bestFit="1" customWidth="1"/>
    <col min="2825" max="2825" width="3.7109375" style="4" bestFit="1" customWidth="1"/>
    <col min="2826" max="2826" width="7.5703125" style="4" bestFit="1" customWidth="1"/>
    <col min="2827" max="2827" width="16.7109375" style="4" bestFit="1" customWidth="1"/>
    <col min="2828" max="2829" width="12.28515625" style="4" bestFit="1" customWidth="1"/>
    <col min="2830" max="3074" width="11.42578125" style="4"/>
    <col min="3075" max="3075" width="0.7109375" style="4" customWidth="1"/>
    <col min="3076" max="3076" width="42.28515625" style="4" bestFit="1" customWidth="1"/>
    <col min="3077" max="3078" width="13.85546875" style="4" bestFit="1" customWidth="1"/>
    <col min="3079" max="3079" width="11.140625" style="4" bestFit="1" customWidth="1"/>
    <col min="3080" max="3080" width="13.85546875" style="4" bestFit="1" customWidth="1"/>
    <col min="3081" max="3081" width="3.7109375" style="4" bestFit="1" customWidth="1"/>
    <col min="3082" max="3082" width="7.5703125" style="4" bestFit="1" customWidth="1"/>
    <col min="3083" max="3083" width="16.7109375" style="4" bestFit="1" customWidth="1"/>
    <col min="3084" max="3085" width="12.28515625" style="4" bestFit="1" customWidth="1"/>
    <col min="3086" max="3330" width="11.42578125" style="4"/>
    <col min="3331" max="3331" width="0.7109375" style="4" customWidth="1"/>
    <col min="3332" max="3332" width="42.28515625" style="4" bestFit="1" customWidth="1"/>
    <col min="3333" max="3334" width="13.85546875" style="4" bestFit="1" customWidth="1"/>
    <col min="3335" max="3335" width="11.140625" style="4" bestFit="1" customWidth="1"/>
    <col min="3336" max="3336" width="13.85546875" style="4" bestFit="1" customWidth="1"/>
    <col min="3337" max="3337" width="3.7109375" style="4" bestFit="1" customWidth="1"/>
    <col min="3338" max="3338" width="7.5703125" style="4" bestFit="1" customWidth="1"/>
    <col min="3339" max="3339" width="16.7109375" style="4" bestFit="1" customWidth="1"/>
    <col min="3340" max="3341" width="12.28515625" style="4" bestFit="1" customWidth="1"/>
    <col min="3342" max="3586" width="11.42578125" style="4"/>
    <col min="3587" max="3587" width="0.7109375" style="4" customWidth="1"/>
    <col min="3588" max="3588" width="42.28515625" style="4" bestFit="1" customWidth="1"/>
    <col min="3589" max="3590" width="13.85546875" style="4" bestFit="1" customWidth="1"/>
    <col min="3591" max="3591" width="11.140625" style="4" bestFit="1" customWidth="1"/>
    <col min="3592" max="3592" width="13.85546875" style="4" bestFit="1" customWidth="1"/>
    <col min="3593" max="3593" width="3.7109375" style="4" bestFit="1" customWidth="1"/>
    <col min="3594" max="3594" width="7.5703125" style="4" bestFit="1" customWidth="1"/>
    <col min="3595" max="3595" width="16.7109375" style="4" bestFit="1" customWidth="1"/>
    <col min="3596" max="3597" width="12.28515625" style="4" bestFit="1" customWidth="1"/>
    <col min="3598" max="3842" width="11.42578125" style="4"/>
    <col min="3843" max="3843" width="0.7109375" style="4" customWidth="1"/>
    <col min="3844" max="3844" width="42.28515625" style="4" bestFit="1" customWidth="1"/>
    <col min="3845" max="3846" width="13.85546875" style="4" bestFit="1" customWidth="1"/>
    <col min="3847" max="3847" width="11.140625" style="4" bestFit="1" customWidth="1"/>
    <col min="3848" max="3848" width="13.85546875" style="4" bestFit="1" customWidth="1"/>
    <col min="3849" max="3849" width="3.7109375" style="4" bestFit="1" customWidth="1"/>
    <col min="3850" max="3850" width="7.5703125" style="4" bestFit="1" customWidth="1"/>
    <col min="3851" max="3851" width="16.7109375" style="4" bestFit="1" customWidth="1"/>
    <col min="3852" max="3853" width="12.28515625" style="4" bestFit="1" customWidth="1"/>
    <col min="3854" max="4098" width="11.42578125" style="4"/>
    <col min="4099" max="4099" width="0.7109375" style="4" customWidth="1"/>
    <col min="4100" max="4100" width="42.28515625" style="4" bestFit="1" customWidth="1"/>
    <col min="4101" max="4102" width="13.85546875" style="4" bestFit="1" customWidth="1"/>
    <col min="4103" max="4103" width="11.140625" style="4" bestFit="1" customWidth="1"/>
    <col min="4104" max="4104" width="13.85546875" style="4" bestFit="1" customWidth="1"/>
    <col min="4105" max="4105" width="3.7109375" style="4" bestFit="1" customWidth="1"/>
    <col min="4106" max="4106" width="7.5703125" style="4" bestFit="1" customWidth="1"/>
    <col min="4107" max="4107" width="16.7109375" style="4" bestFit="1" customWidth="1"/>
    <col min="4108" max="4109" width="12.28515625" style="4" bestFit="1" customWidth="1"/>
    <col min="4110" max="4354" width="11.42578125" style="4"/>
    <col min="4355" max="4355" width="0.7109375" style="4" customWidth="1"/>
    <col min="4356" max="4356" width="42.28515625" style="4" bestFit="1" customWidth="1"/>
    <col min="4357" max="4358" width="13.85546875" style="4" bestFit="1" customWidth="1"/>
    <col min="4359" max="4359" width="11.140625" style="4" bestFit="1" customWidth="1"/>
    <col min="4360" max="4360" width="13.85546875" style="4" bestFit="1" customWidth="1"/>
    <col min="4361" max="4361" width="3.7109375" style="4" bestFit="1" customWidth="1"/>
    <col min="4362" max="4362" width="7.5703125" style="4" bestFit="1" customWidth="1"/>
    <col min="4363" max="4363" width="16.7109375" style="4" bestFit="1" customWidth="1"/>
    <col min="4364" max="4365" width="12.28515625" style="4" bestFit="1" customWidth="1"/>
    <col min="4366" max="4610" width="11.42578125" style="4"/>
    <col min="4611" max="4611" width="0.7109375" style="4" customWidth="1"/>
    <col min="4612" max="4612" width="42.28515625" style="4" bestFit="1" customWidth="1"/>
    <col min="4613" max="4614" width="13.85546875" style="4" bestFit="1" customWidth="1"/>
    <col min="4615" max="4615" width="11.140625" style="4" bestFit="1" customWidth="1"/>
    <col min="4616" max="4616" width="13.85546875" style="4" bestFit="1" customWidth="1"/>
    <col min="4617" max="4617" width="3.7109375" style="4" bestFit="1" customWidth="1"/>
    <col min="4618" max="4618" width="7.5703125" style="4" bestFit="1" customWidth="1"/>
    <col min="4619" max="4619" width="16.7109375" style="4" bestFit="1" customWidth="1"/>
    <col min="4620" max="4621" width="12.28515625" style="4" bestFit="1" customWidth="1"/>
    <col min="4622" max="4866" width="11.42578125" style="4"/>
    <col min="4867" max="4867" width="0.7109375" style="4" customWidth="1"/>
    <col min="4868" max="4868" width="42.28515625" style="4" bestFit="1" customWidth="1"/>
    <col min="4869" max="4870" width="13.85546875" style="4" bestFit="1" customWidth="1"/>
    <col min="4871" max="4871" width="11.140625" style="4" bestFit="1" customWidth="1"/>
    <col min="4872" max="4872" width="13.85546875" style="4" bestFit="1" customWidth="1"/>
    <col min="4873" max="4873" width="3.7109375" style="4" bestFit="1" customWidth="1"/>
    <col min="4874" max="4874" width="7.5703125" style="4" bestFit="1" customWidth="1"/>
    <col min="4875" max="4875" width="16.7109375" style="4" bestFit="1" customWidth="1"/>
    <col min="4876" max="4877" width="12.28515625" style="4" bestFit="1" customWidth="1"/>
    <col min="4878" max="5122" width="11.42578125" style="4"/>
    <col min="5123" max="5123" width="0.7109375" style="4" customWidth="1"/>
    <col min="5124" max="5124" width="42.28515625" style="4" bestFit="1" customWidth="1"/>
    <col min="5125" max="5126" width="13.85546875" style="4" bestFit="1" customWidth="1"/>
    <col min="5127" max="5127" width="11.140625" style="4" bestFit="1" customWidth="1"/>
    <col min="5128" max="5128" width="13.85546875" style="4" bestFit="1" customWidth="1"/>
    <col min="5129" max="5129" width="3.7109375" style="4" bestFit="1" customWidth="1"/>
    <col min="5130" max="5130" width="7.5703125" style="4" bestFit="1" customWidth="1"/>
    <col min="5131" max="5131" width="16.7109375" style="4" bestFit="1" customWidth="1"/>
    <col min="5132" max="5133" width="12.28515625" style="4" bestFit="1" customWidth="1"/>
    <col min="5134" max="5378" width="11.42578125" style="4"/>
    <col min="5379" max="5379" width="0.7109375" style="4" customWidth="1"/>
    <col min="5380" max="5380" width="42.28515625" style="4" bestFit="1" customWidth="1"/>
    <col min="5381" max="5382" width="13.85546875" style="4" bestFit="1" customWidth="1"/>
    <col min="5383" max="5383" width="11.140625" style="4" bestFit="1" customWidth="1"/>
    <col min="5384" max="5384" width="13.85546875" style="4" bestFit="1" customWidth="1"/>
    <col min="5385" max="5385" width="3.7109375" style="4" bestFit="1" customWidth="1"/>
    <col min="5386" max="5386" width="7.5703125" style="4" bestFit="1" customWidth="1"/>
    <col min="5387" max="5387" width="16.7109375" style="4" bestFit="1" customWidth="1"/>
    <col min="5388" max="5389" width="12.28515625" style="4" bestFit="1" customWidth="1"/>
    <col min="5390" max="5634" width="11.42578125" style="4"/>
    <col min="5635" max="5635" width="0.7109375" style="4" customWidth="1"/>
    <col min="5636" max="5636" width="42.28515625" style="4" bestFit="1" customWidth="1"/>
    <col min="5637" max="5638" width="13.85546875" style="4" bestFit="1" customWidth="1"/>
    <col min="5639" max="5639" width="11.140625" style="4" bestFit="1" customWidth="1"/>
    <col min="5640" max="5640" width="13.85546875" style="4" bestFit="1" customWidth="1"/>
    <col min="5641" max="5641" width="3.7109375" style="4" bestFit="1" customWidth="1"/>
    <col min="5642" max="5642" width="7.5703125" style="4" bestFit="1" customWidth="1"/>
    <col min="5643" max="5643" width="16.7109375" style="4" bestFit="1" customWidth="1"/>
    <col min="5644" max="5645" width="12.28515625" style="4" bestFit="1" customWidth="1"/>
    <col min="5646" max="5890" width="11.42578125" style="4"/>
    <col min="5891" max="5891" width="0.7109375" style="4" customWidth="1"/>
    <col min="5892" max="5892" width="42.28515625" style="4" bestFit="1" customWidth="1"/>
    <col min="5893" max="5894" width="13.85546875" style="4" bestFit="1" customWidth="1"/>
    <col min="5895" max="5895" width="11.140625" style="4" bestFit="1" customWidth="1"/>
    <col min="5896" max="5896" width="13.85546875" style="4" bestFit="1" customWidth="1"/>
    <col min="5897" max="5897" width="3.7109375" style="4" bestFit="1" customWidth="1"/>
    <col min="5898" max="5898" width="7.5703125" style="4" bestFit="1" customWidth="1"/>
    <col min="5899" max="5899" width="16.7109375" style="4" bestFit="1" customWidth="1"/>
    <col min="5900" max="5901" width="12.28515625" style="4" bestFit="1" customWidth="1"/>
    <col min="5902" max="6146" width="11.42578125" style="4"/>
    <col min="6147" max="6147" width="0.7109375" style="4" customWidth="1"/>
    <col min="6148" max="6148" width="42.28515625" style="4" bestFit="1" customWidth="1"/>
    <col min="6149" max="6150" width="13.85546875" style="4" bestFit="1" customWidth="1"/>
    <col min="6151" max="6151" width="11.140625" style="4" bestFit="1" customWidth="1"/>
    <col min="6152" max="6152" width="13.85546875" style="4" bestFit="1" customWidth="1"/>
    <col min="6153" max="6153" width="3.7109375" style="4" bestFit="1" customWidth="1"/>
    <col min="6154" max="6154" width="7.5703125" style="4" bestFit="1" customWidth="1"/>
    <col min="6155" max="6155" width="16.7109375" style="4" bestFit="1" customWidth="1"/>
    <col min="6156" max="6157" width="12.28515625" style="4" bestFit="1" customWidth="1"/>
    <col min="6158" max="6402" width="11.42578125" style="4"/>
    <col min="6403" max="6403" width="0.7109375" style="4" customWidth="1"/>
    <col min="6404" max="6404" width="42.28515625" style="4" bestFit="1" customWidth="1"/>
    <col min="6405" max="6406" width="13.85546875" style="4" bestFit="1" customWidth="1"/>
    <col min="6407" max="6407" width="11.140625" style="4" bestFit="1" customWidth="1"/>
    <col min="6408" max="6408" width="13.85546875" style="4" bestFit="1" customWidth="1"/>
    <col min="6409" max="6409" width="3.7109375" style="4" bestFit="1" customWidth="1"/>
    <col min="6410" max="6410" width="7.5703125" style="4" bestFit="1" customWidth="1"/>
    <col min="6411" max="6411" width="16.7109375" style="4" bestFit="1" customWidth="1"/>
    <col min="6412" max="6413" width="12.28515625" style="4" bestFit="1" customWidth="1"/>
    <col min="6414" max="6658" width="11.42578125" style="4"/>
    <col min="6659" max="6659" width="0.7109375" style="4" customWidth="1"/>
    <col min="6660" max="6660" width="42.28515625" style="4" bestFit="1" customWidth="1"/>
    <col min="6661" max="6662" width="13.85546875" style="4" bestFit="1" customWidth="1"/>
    <col min="6663" max="6663" width="11.140625" style="4" bestFit="1" customWidth="1"/>
    <col min="6664" max="6664" width="13.85546875" style="4" bestFit="1" customWidth="1"/>
    <col min="6665" max="6665" width="3.7109375" style="4" bestFit="1" customWidth="1"/>
    <col min="6666" max="6666" width="7.5703125" style="4" bestFit="1" customWidth="1"/>
    <col min="6667" max="6667" width="16.7109375" style="4" bestFit="1" customWidth="1"/>
    <col min="6668" max="6669" width="12.28515625" style="4" bestFit="1" customWidth="1"/>
    <col min="6670" max="6914" width="11.42578125" style="4"/>
    <col min="6915" max="6915" width="0.7109375" style="4" customWidth="1"/>
    <col min="6916" max="6916" width="42.28515625" style="4" bestFit="1" customWidth="1"/>
    <col min="6917" max="6918" width="13.85546875" style="4" bestFit="1" customWidth="1"/>
    <col min="6919" max="6919" width="11.140625" style="4" bestFit="1" customWidth="1"/>
    <col min="6920" max="6920" width="13.85546875" style="4" bestFit="1" customWidth="1"/>
    <col min="6921" max="6921" width="3.7109375" style="4" bestFit="1" customWidth="1"/>
    <col min="6922" max="6922" width="7.5703125" style="4" bestFit="1" customWidth="1"/>
    <col min="6923" max="6923" width="16.7109375" style="4" bestFit="1" customWidth="1"/>
    <col min="6924" max="6925" width="12.28515625" style="4" bestFit="1" customWidth="1"/>
    <col min="6926" max="7170" width="11.42578125" style="4"/>
    <col min="7171" max="7171" width="0.7109375" style="4" customWidth="1"/>
    <col min="7172" max="7172" width="42.28515625" style="4" bestFit="1" customWidth="1"/>
    <col min="7173" max="7174" width="13.85546875" style="4" bestFit="1" customWidth="1"/>
    <col min="7175" max="7175" width="11.140625" style="4" bestFit="1" customWidth="1"/>
    <col min="7176" max="7176" width="13.85546875" style="4" bestFit="1" customWidth="1"/>
    <col min="7177" max="7177" width="3.7109375" style="4" bestFit="1" customWidth="1"/>
    <col min="7178" max="7178" width="7.5703125" style="4" bestFit="1" customWidth="1"/>
    <col min="7179" max="7179" width="16.7109375" style="4" bestFit="1" customWidth="1"/>
    <col min="7180" max="7181" width="12.28515625" style="4" bestFit="1" customWidth="1"/>
    <col min="7182" max="7426" width="11.42578125" style="4"/>
    <col min="7427" max="7427" width="0.7109375" style="4" customWidth="1"/>
    <col min="7428" max="7428" width="42.28515625" style="4" bestFit="1" customWidth="1"/>
    <col min="7429" max="7430" width="13.85546875" style="4" bestFit="1" customWidth="1"/>
    <col min="7431" max="7431" width="11.140625" style="4" bestFit="1" customWidth="1"/>
    <col min="7432" max="7432" width="13.85546875" style="4" bestFit="1" customWidth="1"/>
    <col min="7433" max="7433" width="3.7109375" style="4" bestFit="1" customWidth="1"/>
    <col min="7434" max="7434" width="7.5703125" style="4" bestFit="1" customWidth="1"/>
    <col min="7435" max="7435" width="16.7109375" style="4" bestFit="1" customWidth="1"/>
    <col min="7436" max="7437" width="12.28515625" style="4" bestFit="1" customWidth="1"/>
    <col min="7438" max="7682" width="11.42578125" style="4"/>
    <col min="7683" max="7683" width="0.7109375" style="4" customWidth="1"/>
    <col min="7684" max="7684" width="42.28515625" style="4" bestFit="1" customWidth="1"/>
    <col min="7685" max="7686" width="13.85546875" style="4" bestFit="1" customWidth="1"/>
    <col min="7687" max="7687" width="11.140625" style="4" bestFit="1" customWidth="1"/>
    <col min="7688" max="7688" width="13.85546875" style="4" bestFit="1" customWidth="1"/>
    <col min="7689" max="7689" width="3.7109375" style="4" bestFit="1" customWidth="1"/>
    <col min="7690" max="7690" width="7.5703125" style="4" bestFit="1" customWidth="1"/>
    <col min="7691" max="7691" width="16.7109375" style="4" bestFit="1" customWidth="1"/>
    <col min="7692" max="7693" width="12.28515625" style="4" bestFit="1" customWidth="1"/>
    <col min="7694" max="7938" width="11.42578125" style="4"/>
    <col min="7939" max="7939" width="0.7109375" style="4" customWidth="1"/>
    <col min="7940" max="7940" width="42.28515625" style="4" bestFit="1" customWidth="1"/>
    <col min="7941" max="7942" width="13.85546875" style="4" bestFit="1" customWidth="1"/>
    <col min="7943" max="7943" width="11.140625" style="4" bestFit="1" customWidth="1"/>
    <col min="7944" max="7944" width="13.85546875" style="4" bestFit="1" customWidth="1"/>
    <col min="7945" max="7945" width="3.7109375" style="4" bestFit="1" customWidth="1"/>
    <col min="7946" max="7946" width="7.5703125" style="4" bestFit="1" customWidth="1"/>
    <col min="7947" max="7947" width="16.7109375" style="4" bestFit="1" customWidth="1"/>
    <col min="7948" max="7949" width="12.28515625" style="4" bestFit="1" customWidth="1"/>
    <col min="7950" max="8194" width="11.42578125" style="4"/>
    <col min="8195" max="8195" width="0.7109375" style="4" customWidth="1"/>
    <col min="8196" max="8196" width="42.28515625" style="4" bestFit="1" customWidth="1"/>
    <col min="8197" max="8198" width="13.85546875" style="4" bestFit="1" customWidth="1"/>
    <col min="8199" max="8199" width="11.140625" style="4" bestFit="1" customWidth="1"/>
    <col min="8200" max="8200" width="13.85546875" style="4" bestFit="1" customWidth="1"/>
    <col min="8201" max="8201" width="3.7109375" style="4" bestFit="1" customWidth="1"/>
    <col min="8202" max="8202" width="7.5703125" style="4" bestFit="1" customWidth="1"/>
    <col min="8203" max="8203" width="16.7109375" style="4" bestFit="1" customWidth="1"/>
    <col min="8204" max="8205" width="12.28515625" style="4" bestFit="1" customWidth="1"/>
    <col min="8206" max="8450" width="11.42578125" style="4"/>
    <col min="8451" max="8451" width="0.7109375" style="4" customWidth="1"/>
    <col min="8452" max="8452" width="42.28515625" style="4" bestFit="1" customWidth="1"/>
    <col min="8453" max="8454" width="13.85546875" style="4" bestFit="1" customWidth="1"/>
    <col min="8455" max="8455" width="11.140625" style="4" bestFit="1" customWidth="1"/>
    <col min="8456" max="8456" width="13.85546875" style="4" bestFit="1" customWidth="1"/>
    <col min="8457" max="8457" width="3.7109375" style="4" bestFit="1" customWidth="1"/>
    <col min="8458" max="8458" width="7.5703125" style="4" bestFit="1" customWidth="1"/>
    <col min="8459" max="8459" width="16.7109375" style="4" bestFit="1" customWidth="1"/>
    <col min="8460" max="8461" width="12.28515625" style="4" bestFit="1" customWidth="1"/>
    <col min="8462" max="8706" width="11.42578125" style="4"/>
    <col min="8707" max="8707" width="0.7109375" style="4" customWidth="1"/>
    <col min="8708" max="8708" width="42.28515625" style="4" bestFit="1" customWidth="1"/>
    <col min="8709" max="8710" width="13.85546875" style="4" bestFit="1" customWidth="1"/>
    <col min="8711" max="8711" width="11.140625" style="4" bestFit="1" customWidth="1"/>
    <col min="8712" max="8712" width="13.85546875" style="4" bestFit="1" customWidth="1"/>
    <col min="8713" max="8713" width="3.7109375" style="4" bestFit="1" customWidth="1"/>
    <col min="8714" max="8714" width="7.5703125" style="4" bestFit="1" customWidth="1"/>
    <col min="8715" max="8715" width="16.7109375" style="4" bestFit="1" customWidth="1"/>
    <col min="8716" max="8717" width="12.28515625" style="4" bestFit="1" customWidth="1"/>
    <col min="8718" max="8962" width="11.42578125" style="4"/>
    <col min="8963" max="8963" width="0.7109375" style="4" customWidth="1"/>
    <col min="8964" max="8964" width="42.28515625" style="4" bestFit="1" customWidth="1"/>
    <col min="8965" max="8966" width="13.85546875" style="4" bestFit="1" customWidth="1"/>
    <col min="8967" max="8967" width="11.140625" style="4" bestFit="1" customWidth="1"/>
    <col min="8968" max="8968" width="13.85546875" style="4" bestFit="1" customWidth="1"/>
    <col min="8969" max="8969" width="3.7109375" style="4" bestFit="1" customWidth="1"/>
    <col min="8970" max="8970" width="7.5703125" style="4" bestFit="1" customWidth="1"/>
    <col min="8971" max="8971" width="16.7109375" style="4" bestFit="1" customWidth="1"/>
    <col min="8972" max="8973" width="12.28515625" style="4" bestFit="1" customWidth="1"/>
    <col min="8974" max="9218" width="11.42578125" style="4"/>
    <col min="9219" max="9219" width="0.7109375" style="4" customWidth="1"/>
    <col min="9220" max="9220" width="42.28515625" style="4" bestFit="1" customWidth="1"/>
    <col min="9221" max="9222" width="13.85546875" style="4" bestFit="1" customWidth="1"/>
    <col min="9223" max="9223" width="11.140625" style="4" bestFit="1" customWidth="1"/>
    <col min="9224" max="9224" width="13.85546875" style="4" bestFit="1" customWidth="1"/>
    <col min="9225" max="9225" width="3.7109375" style="4" bestFit="1" customWidth="1"/>
    <col min="9226" max="9226" width="7.5703125" style="4" bestFit="1" customWidth="1"/>
    <col min="9227" max="9227" width="16.7109375" style="4" bestFit="1" customWidth="1"/>
    <col min="9228" max="9229" width="12.28515625" style="4" bestFit="1" customWidth="1"/>
    <col min="9230" max="9474" width="11.42578125" style="4"/>
    <col min="9475" max="9475" width="0.7109375" style="4" customWidth="1"/>
    <col min="9476" max="9476" width="42.28515625" style="4" bestFit="1" customWidth="1"/>
    <col min="9477" max="9478" width="13.85546875" style="4" bestFit="1" customWidth="1"/>
    <col min="9479" max="9479" width="11.140625" style="4" bestFit="1" customWidth="1"/>
    <col min="9480" max="9480" width="13.85546875" style="4" bestFit="1" customWidth="1"/>
    <col min="9481" max="9481" width="3.7109375" style="4" bestFit="1" customWidth="1"/>
    <col min="9482" max="9482" width="7.5703125" style="4" bestFit="1" customWidth="1"/>
    <col min="9483" max="9483" width="16.7109375" style="4" bestFit="1" customWidth="1"/>
    <col min="9484" max="9485" width="12.28515625" style="4" bestFit="1" customWidth="1"/>
    <col min="9486" max="9730" width="11.42578125" style="4"/>
    <col min="9731" max="9731" width="0.7109375" style="4" customWidth="1"/>
    <col min="9732" max="9732" width="42.28515625" style="4" bestFit="1" customWidth="1"/>
    <col min="9733" max="9734" width="13.85546875" style="4" bestFit="1" customWidth="1"/>
    <col min="9735" max="9735" width="11.140625" style="4" bestFit="1" customWidth="1"/>
    <col min="9736" max="9736" width="13.85546875" style="4" bestFit="1" customWidth="1"/>
    <col min="9737" max="9737" width="3.7109375" style="4" bestFit="1" customWidth="1"/>
    <col min="9738" max="9738" width="7.5703125" style="4" bestFit="1" customWidth="1"/>
    <col min="9739" max="9739" width="16.7109375" style="4" bestFit="1" customWidth="1"/>
    <col min="9740" max="9741" width="12.28515625" style="4" bestFit="1" customWidth="1"/>
    <col min="9742" max="9986" width="11.42578125" style="4"/>
    <col min="9987" max="9987" width="0.7109375" style="4" customWidth="1"/>
    <col min="9988" max="9988" width="42.28515625" style="4" bestFit="1" customWidth="1"/>
    <col min="9989" max="9990" width="13.85546875" style="4" bestFit="1" customWidth="1"/>
    <col min="9991" max="9991" width="11.140625" style="4" bestFit="1" customWidth="1"/>
    <col min="9992" max="9992" width="13.85546875" style="4" bestFit="1" customWidth="1"/>
    <col min="9993" max="9993" width="3.7109375" style="4" bestFit="1" customWidth="1"/>
    <col min="9994" max="9994" width="7.5703125" style="4" bestFit="1" customWidth="1"/>
    <col min="9995" max="9995" width="16.7109375" style="4" bestFit="1" customWidth="1"/>
    <col min="9996" max="9997" width="12.28515625" style="4" bestFit="1" customWidth="1"/>
    <col min="9998" max="10242" width="11.42578125" style="4"/>
    <col min="10243" max="10243" width="0.7109375" style="4" customWidth="1"/>
    <col min="10244" max="10244" width="42.28515625" style="4" bestFit="1" customWidth="1"/>
    <col min="10245" max="10246" width="13.85546875" style="4" bestFit="1" customWidth="1"/>
    <col min="10247" max="10247" width="11.140625" style="4" bestFit="1" customWidth="1"/>
    <col min="10248" max="10248" width="13.85546875" style="4" bestFit="1" customWidth="1"/>
    <col min="10249" max="10249" width="3.7109375" style="4" bestFit="1" customWidth="1"/>
    <col min="10250" max="10250" width="7.5703125" style="4" bestFit="1" customWidth="1"/>
    <col min="10251" max="10251" width="16.7109375" style="4" bestFit="1" customWidth="1"/>
    <col min="10252" max="10253" width="12.28515625" style="4" bestFit="1" customWidth="1"/>
    <col min="10254" max="10498" width="11.42578125" style="4"/>
    <col min="10499" max="10499" width="0.7109375" style="4" customWidth="1"/>
    <col min="10500" max="10500" width="42.28515625" style="4" bestFit="1" customWidth="1"/>
    <col min="10501" max="10502" width="13.85546875" style="4" bestFit="1" customWidth="1"/>
    <col min="10503" max="10503" width="11.140625" style="4" bestFit="1" customWidth="1"/>
    <col min="10504" max="10504" width="13.85546875" style="4" bestFit="1" customWidth="1"/>
    <col min="10505" max="10505" width="3.7109375" style="4" bestFit="1" customWidth="1"/>
    <col min="10506" max="10506" width="7.5703125" style="4" bestFit="1" customWidth="1"/>
    <col min="10507" max="10507" width="16.7109375" style="4" bestFit="1" customWidth="1"/>
    <col min="10508" max="10509" width="12.28515625" style="4" bestFit="1" customWidth="1"/>
    <col min="10510" max="10754" width="11.42578125" style="4"/>
    <col min="10755" max="10755" width="0.7109375" style="4" customWidth="1"/>
    <col min="10756" max="10756" width="42.28515625" style="4" bestFit="1" customWidth="1"/>
    <col min="10757" max="10758" width="13.85546875" style="4" bestFit="1" customWidth="1"/>
    <col min="10759" max="10759" width="11.140625" style="4" bestFit="1" customWidth="1"/>
    <col min="10760" max="10760" width="13.85546875" style="4" bestFit="1" customWidth="1"/>
    <col min="10761" max="10761" width="3.7109375" style="4" bestFit="1" customWidth="1"/>
    <col min="10762" max="10762" width="7.5703125" style="4" bestFit="1" customWidth="1"/>
    <col min="10763" max="10763" width="16.7109375" style="4" bestFit="1" customWidth="1"/>
    <col min="10764" max="10765" width="12.28515625" style="4" bestFit="1" customWidth="1"/>
    <col min="10766" max="11010" width="11.42578125" style="4"/>
    <col min="11011" max="11011" width="0.7109375" style="4" customWidth="1"/>
    <col min="11012" max="11012" width="42.28515625" style="4" bestFit="1" customWidth="1"/>
    <col min="11013" max="11014" width="13.85546875" style="4" bestFit="1" customWidth="1"/>
    <col min="11015" max="11015" width="11.140625" style="4" bestFit="1" customWidth="1"/>
    <col min="11016" max="11016" width="13.85546875" style="4" bestFit="1" customWidth="1"/>
    <col min="11017" max="11017" width="3.7109375" style="4" bestFit="1" customWidth="1"/>
    <col min="11018" max="11018" width="7.5703125" style="4" bestFit="1" customWidth="1"/>
    <col min="11019" max="11019" width="16.7109375" style="4" bestFit="1" customWidth="1"/>
    <col min="11020" max="11021" width="12.28515625" style="4" bestFit="1" customWidth="1"/>
    <col min="11022" max="11266" width="11.42578125" style="4"/>
    <col min="11267" max="11267" width="0.7109375" style="4" customWidth="1"/>
    <col min="11268" max="11268" width="42.28515625" style="4" bestFit="1" customWidth="1"/>
    <col min="11269" max="11270" width="13.85546875" style="4" bestFit="1" customWidth="1"/>
    <col min="11271" max="11271" width="11.140625" style="4" bestFit="1" customWidth="1"/>
    <col min="11272" max="11272" width="13.85546875" style="4" bestFit="1" customWidth="1"/>
    <col min="11273" max="11273" width="3.7109375" style="4" bestFit="1" customWidth="1"/>
    <col min="11274" max="11274" width="7.5703125" style="4" bestFit="1" customWidth="1"/>
    <col min="11275" max="11275" width="16.7109375" style="4" bestFit="1" customWidth="1"/>
    <col min="11276" max="11277" width="12.28515625" style="4" bestFit="1" customWidth="1"/>
    <col min="11278" max="11522" width="11.42578125" style="4"/>
    <col min="11523" max="11523" width="0.7109375" style="4" customWidth="1"/>
    <col min="11524" max="11524" width="42.28515625" style="4" bestFit="1" customWidth="1"/>
    <col min="11525" max="11526" width="13.85546875" style="4" bestFit="1" customWidth="1"/>
    <col min="11527" max="11527" width="11.140625" style="4" bestFit="1" customWidth="1"/>
    <col min="11528" max="11528" width="13.85546875" style="4" bestFit="1" customWidth="1"/>
    <col min="11529" max="11529" width="3.7109375" style="4" bestFit="1" customWidth="1"/>
    <col min="11530" max="11530" width="7.5703125" style="4" bestFit="1" customWidth="1"/>
    <col min="11531" max="11531" width="16.7109375" style="4" bestFit="1" customWidth="1"/>
    <col min="11532" max="11533" width="12.28515625" style="4" bestFit="1" customWidth="1"/>
    <col min="11534" max="11778" width="11.42578125" style="4"/>
    <col min="11779" max="11779" width="0.7109375" style="4" customWidth="1"/>
    <col min="11780" max="11780" width="42.28515625" style="4" bestFit="1" customWidth="1"/>
    <col min="11781" max="11782" width="13.85546875" style="4" bestFit="1" customWidth="1"/>
    <col min="11783" max="11783" width="11.140625" style="4" bestFit="1" customWidth="1"/>
    <col min="11784" max="11784" width="13.85546875" style="4" bestFit="1" customWidth="1"/>
    <col min="11785" max="11785" width="3.7109375" style="4" bestFit="1" customWidth="1"/>
    <col min="11786" max="11786" width="7.5703125" style="4" bestFit="1" customWidth="1"/>
    <col min="11787" max="11787" width="16.7109375" style="4" bestFit="1" customWidth="1"/>
    <col min="11788" max="11789" width="12.28515625" style="4" bestFit="1" customWidth="1"/>
    <col min="11790" max="12034" width="11.42578125" style="4"/>
    <col min="12035" max="12035" width="0.7109375" style="4" customWidth="1"/>
    <col min="12036" max="12036" width="42.28515625" style="4" bestFit="1" customWidth="1"/>
    <col min="12037" max="12038" width="13.85546875" style="4" bestFit="1" customWidth="1"/>
    <col min="12039" max="12039" width="11.140625" style="4" bestFit="1" customWidth="1"/>
    <col min="12040" max="12040" width="13.85546875" style="4" bestFit="1" customWidth="1"/>
    <col min="12041" max="12041" width="3.7109375" style="4" bestFit="1" customWidth="1"/>
    <col min="12042" max="12042" width="7.5703125" style="4" bestFit="1" customWidth="1"/>
    <col min="12043" max="12043" width="16.7109375" style="4" bestFit="1" customWidth="1"/>
    <col min="12044" max="12045" width="12.28515625" style="4" bestFit="1" customWidth="1"/>
    <col min="12046" max="12290" width="11.42578125" style="4"/>
    <col min="12291" max="12291" width="0.7109375" style="4" customWidth="1"/>
    <col min="12292" max="12292" width="42.28515625" style="4" bestFit="1" customWidth="1"/>
    <col min="12293" max="12294" width="13.85546875" style="4" bestFit="1" customWidth="1"/>
    <col min="12295" max="12295" width="11.140625" style="4" bestFit="1" customWidth="1"/>
    <col min="12296" max="12296" width="13.85546875" style="4" bestFit="1" customWidth="1"/>
    <col min="12297" max="12297" width="3.7109375" style="4" bestFit="1" customWidth="1"/>
    <col min="12298" max="12298" width="7.5703125" style="4" bestFit="1" customWidth="1"/>
    <col min="12299" max="12299" width="16.7109375" style="4" bestFit="1" customWidth="1"/>
    <col min="12300" max="12301" width="12.28515625" style="4" bestFit="1" customWidth="1"/>
    <col min="12302" max="12546" width="11.42578125" style="4"/>
    <col min="12547" max="12547" width="0.7109375" style="4" customWidth="1"/>
    <col min="12548" max="12548" width="42.28515625" style="4" bestFit="1" customWidth="1"/>
    <col min="12549" max="12550" width="13.85546875" style="4" bestFit="1" customWidth="1"/>
    <col min="12551" max="12551" width="11.140625" style="4" bestFit="1" customWidth="1"/>
    <col min="12552" max="12552" width="13.85546875" style="4" bestFit="1" customWidth="1"/>
    <col min="12553" max="12553" width="3.7109375" style="4" bestFit="1" customWidth="1"/>
    <col min="12554" max="12554" width="7.5703125" style="4" bestFit="1" customWidth="1"/>
    <col min="12555" max="12555" width="16.7109375" style="4" bestFit="1" customWidth="1"/>
    <col min="12556" max="12557" width="12.28515625" style="4" bestFit="1" customWidth="1"/>
    <col min="12558" max="12802" width="11.42578125" style="4"/>
    <col min="12803" max="12803" width="0.7109375" style="4" customWidth="1"/>
    <col min="12804" max="12804" width="42.28515625" style="4" bestFit="1" customWidth="1"/>
    <col min="12805" max="12806" width="13.85546875" style="4" bestFit="1" customWidth="1"/>
    <col min="12807" max="12807" width="11.140625" style="4" bestFit="1" customWidth="1"/>
    <col min="12808" max="12808" width="13.85546875" style="4" bestFit="1" customWidth="1"/>
    <col min="12809" max="12809" width="3.7109375" style="4" bestFit="1" customWidth="1"/>
    <col min="12810" max="12810" width="7.5703125" style="4" bestFit="1" customWidth="1"/>
    <col min="12811" max="12811" width="16.7109375" style="4" bestFit="1" customWidth="1"/>
    <col min="12812" max="12813" width="12.28515625" style="4" bestFit="1" customWidth="1"/>
    <col min="12814" max="13058" width="11.42578125" style="4"/>
    <col min="13059" max="13059" width="0.7109375" style="4" customWidth="1"/>
    <col min="13060" max="13060" width="42.28515625" style="4" bestFit="1" customWidth="1"/>
    <col min="13061" max="13062" width="13.85546875" style="4" bestFit="1" customWidth="1"/>
    <col min="13063" max="13063" width="11.140625" style="4" bestFit="1" customWidth="1"/>
    <col min="13064" max="13064" width="13.85546875" style="4" bestFit="1" customWidth="1"/>
    <col min="13065" max="13065" width="3.7109375" style="4" bestFit="1" customWidth="1"/>
    <col min="13066" max="13066" width="7.5703125" style="4" bestFit="1" customWidth="1"/>
    <col min="13067" max="13067" width="16.7109375" style="4" bestFit="1" customWidth="1"/>
    <col min="13068" max="13069" width="12.28515625" style="4" bestFit="1" customWidth="1"/>
    <col min="13070" max="13314" width="11.42578125" style="4"/>
    <col min="13315" max="13315" width="0.7109375" style="4" customWidth="1"/>
    <col min="13316" max="13316" width="42.28515625" style="4" bestFit="1" customWidth="1"/>
    <col min="13317" max="13318" width="13.85546875" style="4" bestFit="1" customWidth="1"/>
    <col min="13319" max="13319" width="11.140625" style="4" bestFit="1" customWidth="1"/>
    <col min="13320" max="13320" width="13.85546875" style="4" bestFit="1" customWidth="1"/>
    <col min="13321" max="13321" width="3.7109375" style="4" bestFit="1" customWidth="1"/>
    <col min="13322" max="13322" width="7.5703125" style="4" bestFit="1" customWidth="1"/>
    <col min="13323" max="13323" width="16.7109375" style="4" bestFit="1" customWidth="1"/>
    <col min="13324" max="13325" width="12.28515625" style="4" bestFit="1" customWidth="1"/>
    <col min="13326" max="13570" width="11.42578125" style="4"/>
    <col min="13571" max="13571" width="0.7109375" style="4" customWidth="1"/>
    <col min="13572" max="13572" width="42.28515625" style="4" bestFit="1" customWidth="1"/>
    <col min="13573" max="13574" width="13.85546875" style="4" bestFit="1" customWidth="1"/>
    <col min="13575" max="13575" width="11.140625" style="4" bestFit="1" customWidth="1"/>
    <col min="13576" max="13576" width="13.85546875" style="4" bestFit="1" customWidth="1"/>
    <col min="13577" max="13577" width="3.7109375" style="4" bestFit="1" customWidth="1"/>
    <col min="13578" max="13578" width="7.5703125" style="4" bestFit="1" customWidth="1"/>
    <col min="13579" max="13579" width="16.7109375" style="4" bestFit="1" customWidth="1"/>
    <col min="13580" max="13581" width="12.28515625" style="4" bestFit="1" customWidth="1"/>
    <col min="13582" max="13826" width="11.42578125" style="4"/>
    <col min="13827" max="13827" width="0.7109375" style="4" customWidth="1"/>
    <col min="13828" max="13828" width="42.28515625" style="4" bestFit="1" customWidth="1"/>
    <col min="13829" max="13830" width="13.85546875" style="4" bestFit="1" customWidth="1"/>
    <col min="13831" max="13831" width="11.140625" style="4" bestFit="1" customWidth="1"/>
    <col min="13832" max="13832" width="13.85546875" style="4" bestFit="1" customWidth="1"/>
    <col min="13833" max="13833" width="3.7109375" style="4" bestFit="1" customWidth="1"/>
    <col min="13834" max="13834" width="7.5703125" style="4" bestFit="1" customWidth="1"/>
    <col min="13835" max="13835" width="16.7109375" style="4" bestFit="1" customWidth="1"/>
    <col min="13836" max="13837" width="12.28515625" style="4" bestFit="1" customWidth="1"/>
    <col min="13838" max="14082" width="11.42578125" style="4"/>
    <col min="14083" max="14083" width="0.7109375" style="4" customWidth="1"/>
    <col min="14084" max="14084" width="42.28515625" style="4" bestFit="1" customWidth="1"/>
    <col min="14085" max="14086" width="13.85546875" style="4" bestFit="1" customWidth="1"/>
    <col min="14087" max="14087" width="11.140625" style="4" bestFit="1" customWidth="1"/>
    <col min="14088" max="14088" width="13.85546875" style="4" bestFit="1" customWidth="1"/>
    <col min="14089" max="14089" width="3.7109375" style="4" bestFit="1" customWidth="1"/>
    <col min="14090" max="14090" width="7.5703125" style="4" bestFit="1" customWidth="1"/>
    <col min="14091" max="14091" width="16.7109375" style="4" bestFit="1" customWidth="1"/>
    <col min="14092" max="14093" width="12.28515625" style="4" bestFit="1" customWidth="1"/>
    <col min="14094" max="14338" width="11.42578125" style="4"/>
    <col min="14339" max="14339" width="0.7109375" style="4" customWidth="1"/>
    <col min="14340" max="14340" width="42.28515625" style="4" bestFit="1" customWidth="1"/>
    <col min="14341" max="14342" width="13.85546875" style="4" bestFit="1" customWidth="1"/>
    <col min="14343" max="14343" width="11.140625" style="4" bestFit="1" customWidth="1"/>
    <col min="14344" max="14344" width="13.85546875" style="4" bestFit="1" customWidth="1"/>
    <col min="14345" max="14345" width="3.7109375" style="4" bestFit="1" customWidth="1"/>
    <col min="14346" max="14346" width="7.5703125" style="4" bestFit="1" customWidth="1"/>
    <col min="14347" max="14347" width="16.7109375" style="4" bestFit="1" customWidth="1"/>
    <col min="14348" max="14349" width="12.28515625" style="4" bestFit="1" customWidth="1"/>
    <col min="14350" max="14594" width="11.42578125" style="4"/>
    <col min="14595" max="14595" width="0.7109375" style="4" customWidth="1"/>
    <col min="14596" max="14596" width="42.28515625" style="4" bestFit="1" customWidth="1"/>
    <col min="14597" max="14598" width="13.85546875" style="4" bestFit="1" customWidth="1"/>
    <col min="14599" max="14599" width="11.140625" style="4" bestFit="1" customWidth="1"/>
    <col min="14600" max="14600" width="13.85546875" style="4" bestFit="1" customWidth="1"/>
    <col min="14601" max="14601" width="3.7109375" style="4" bestFit="1" customWidth="1"/>
    <col min="14602" max="14602" width="7.5703125" style="4" bestFit="1" customWidth="1"/>
    <col min="14603" max="14603" width="16.7109375" style="4" bestFit="1" customWidth="1"/>
    <col min="14604" max="14605" width="12.28515625" style="4" bestFit="1" customWidth="1"/>
    <col min="14606" max="14850" width="11.42578125" style="4"/>
    <col min="14851" max="14851" width="0.7109375" style="4" customWidth="1"/>
    <col min="14852" max="14852" width="42.28515625" style="4" bestFit="1" customWidth="1"/>
    <col min="14853" max="14854" width="13.85546875" style="4" bestFit="1" customWidth="1"/>
    <col min="14855" max="14855" width="11.140625" style="4" bestFit="1" customWidth="1"/>
    <col min="14856" max="14856" width="13.85546875" style="4" bestFit="1" customWidth="1"/>
    <col min="14857" max="14857" width="3.7109375" style="4" bestFit="1" customWidth="1"/>
    <col min="14858" max="14858" width="7.5703125" style="4" bestFit="1" customWidth="1"/>
    <col min="14859" max="14859" width="16.7109375" style="4" bestFit="1" customWidth="1"/>
    <col min="14860" max="14861" width="12.28515625" style="4" bestFit="1" customWidth="1"/>
    <col min="14862" max="15106" width="11.42578125" style="4"/>
    <col min="15107" max="15107" width="0.7109375" style="4" customWidth="1"/>
    <col min="15108" max="15108" width="42.28515625" style="4" bestFit="1" customWidth="1"/>
    <col min="15109" max="15110" width="13.85546875" style="4" bestFit="1" customWidth="1"/>
    <col min="15111" max="15111" width="11.140625" style="4" bestFit="1" customWidth="1"/>
    <col min="15112" max="15112" width="13.85546875" style="4" bestFit="1" customWidth="1"/>
    <col min="15113" max="15113" width="3.7109375" style="4" bestFit="1" customWidth="1"/>
    <col min="15114" max="15114" width="7.5703125" style="4" bestFit="1" customWidth="1"/>
    <col min="15115" max="15115" width="16.7109375" style="4" bestFit="1" customWidth="1"/>
    <col min="15116" max="15117" width="12.28515625" style="4" bestFit="1" customWidth="1"/>
    <col min="15118" max="15362" width="11.42578125" style="4"/>
    <col min="15363" max="15363" width="0.7109375" style="4" customWidth="1"/>
    <col min="15364" max="15364" width="42.28515625" style="4" bestFit="1" customWidth="1"/>
    <col min="15365" max="15366" width="13.85546875" style="4" bestFit="1" customWidth="1"/>
    <col min="15367" max="15367" width="11.140625" style="4" bestFit="1" customWidth="1"/>
    <col min="15368" max="15368" width="13.85546875" style="4" bestFit="1" customWidth="1"/>
    <col min="15369" max="15369" width="3.7109375" style="4" bestFit="1" customWidth="1"/>
    <col min="15370" max="15370" width="7.5703125" style="4" bestFit="1" customWidth="1"/>
    <col min="15371" max="15371" width="16.7109375" style="4" bestFit="1" customWidth="1"/>
    <col min="15372" max="15373" width="12.28515625" style="4" bestFit="1" customWidth="1"/>
    <col min="15374" max="15618" width="11.42578125" style="4"/>
    <col min="15619" max="15619" width="0.7109375" style="4" customWidth="1"/>
    <col min="15620" max="15620" width="42.28515625" style="4" bestFit="1" customWidth="1"/>
    <col min="15621" max="15622" width="13.85546875" style="4" bestFit="1" customWidth="1"/>
    <col min="15623" max="15623" width="11.140625" style="4" bestFit="1" customWidth="1"/>
    <col min="15624" max="15624" width="13.85546875" style="4" bestFit="1" customWidth="1"/>
    <col min="15625" max="15625" width="3.7109375" style="4" bestFit="1" customWidth="1"/>
    <col min="15626" max="15626" width="7.5703125" style="4" bestFit="1" customWidth="1"/>
    <col min="15627" max="15627" width="16.7109375" style="4" bestFit="1" customWidth="1"/>
    <col min="15628" max="15629" width="12.28515625" style="4" bestFit="1" customWidth="1"/>
    <col min="15630" max="15874" width="11.42578125" style="4"/>
    <col min="15875" max="15875" width="0.7109375" style="4" customWidth="1"/>
    <col min="15876" max="15876" width="42.28515625" style="4" bestFit="1" customWidth="1"/>
    <col min="15877" max="15878" width="13.85546875" style="4" bestFit="1" customWidth="1"/>
    <col min="15879" max="15879" width="11.140625" style="4" bestFit="1" customWidth="1"/>
    <col min="15880" max="15880" width="13.85546875" style="4" bestFit="1" customWidth="1"/>
    <col min="15881" max="15881" width="3.7109375" style="4" bestFit="1" customWidth="1"/>
    <col min="15882" max="15882" width="7.5703125" style="4" bestFit="1" customWidth="1"/>
    <col min="15883" max="15883" width="16.7109375" style="4" bestFit="1" customWidth="1"/>
    <col min="15884" max="15885" width="12.28515625" style="4" bestFit="1" customWidth="1"/>
    <col min="15886" max="16130" width="11.42578125" style="4"/>
    <col min="16131" max="16131" width="0.7109375" style="4" customWidth="1"/>
    <col min="16132" max="16132" width="42.28515625" style="4" bestFit="1" customWidth="1"/>
    <col min="16133" max="16134" width="13.85546875" style="4" bestFit="1" customWidth="1"/>
    <col min="16135" max="16135" width="11.140625" style="4" bestFit="1" customWidth="1"/>
    <col min="16136" max="16136" width="13.85546875" style="4" bestFit="1" customWidth="1"/>
    <col min="16137" max="16137" width="3.7109375" style="4" bestFit="1" customWidth="1"/>
    <col min="16138" max="16138" width="7.5703125" style="4" bestFit="1" customWidth="1"/>
    <col min="16139" max="16139" width="16.7109375" style="4" bestFit="1" customWidth="1"/>
    <col min="16140" max="16141" width="12.28515625" style="4" bestFit="1" customWidth="1"/>
    <col min="16142" max="16384" width="11.42578125" style="4"/>
  </cols>
  <sheetData>
    <row r="2" spans="2:14" x14ac:dyDescent="0.25">
      <c r="B2" s="307" t="s">
        <v>10</v>
      </c>
      <c r="C2" s="308"/>
      <c r="D2" s="308"/>
      <c r="E2" s="308"/>
      <c r="F2" s="308"/>
      <c r="G2" s="308"/>
      <c r="H2" s="309"/>
    </row>
    <row r="3" spans="2:14" x14ac:dyDescent="0.25">
      <c r="B3" s="307" t="s">
        <v>11</v>
      </c>
      <c r="C3" s="308"/>
      <c r="D3" s="308"/>
      <c r="E3" s="308"/>
      <c r="F3" s="308"/>
      <c r="G3" s="308"/>
      <c r="H3" s="309"/>
    </row>
    <row r="4" spans="2:14" x14ac:dyDescent="0.25">
      <c r="B4" s="307" t="s">
        <v>128</v>
      </c>
      <c r="C4" s="308"/>
      <c r="D4" s="308"/>
      <c r="E4" s="308"/>
      <c r="F4" s="308"/>
      <c r="G4" s="308"/>
      <c r="H4" s="309"/>
    </row>
    <row r="5" spans="2:14" x14ac:dyDescent="0.25">
      <c r="B5" s="307" t="s">
        <v>12</v>
      </c>
      <c r="C5" s="308"/>
      <c r="D5" s="308"/>
      <c r="E5" s="308"/>
      <c r="F5" s="308"/>
      <c r="G5" s="308"/>
      <c r="H5" s="309"/>
    </row>
    <row r="6" spans="2:14" x14ac:dyDescent="0.25">
      <c r="B6" s="309" t="s">
        <v>129</v>
      </c>
      <c r="C6" s="308"/>
      <c r="D6" s="308"/>
      <c r="E6" s="308"/>
      <c r="F6" s="308"/>
      <c r="G6" s="308"/>
      <c r="H6" s="309"/>
    </row>
    <row r="7" spans="2:14" ht="16.5" thickBot="1" x14ac:dyDescent="0.3">
      <c r="B7" s="5"/>
      <c r="C7" s="176"/>
      <c r="D7" s="6"/>
      <c r="E7" s="6"/>
      <c r="F7" s="6"/>
      <c r="G7" s="6"/>
      <c r="H7" s="72"/>
    </row>
    <row r="8" spans="2:14" x14ac:dyDescent="0.25">
      <c r="B8" s="305" t="s">
        <v>13</v>
      </c>
      <c r="C8" s="177" t="s">
        <v>14</v>
      </c>
      <c r="D8" s="7" t="s">
        <v>15</v>
      </c>
      <c r="E8" s="7" t="s">
        <v>16</v>
      </c>
      <c r="F8" s="8" t="s">
        <v>57</v>
      </c>
      <c r="G8" s="91" t="s">
        <v>58</v>
      </c>
      <c r="H8" s="9" t="s">
        <v>48</v>
      </c>
    </row>
    <row r="9" spans="2:14" ht="12.75" customHeight="1" thickBot="1" x14ac:dyDescent="0.3">
      <c r="B9" s="306"/>
      <c r="C9" s="178" t="s">
        <v>130</v>
      </c>
      <c r="D9" s="10"/>
      <c r="E9" s="11"/>
      <c r="F9" s="12" t="s">
        <v>130</v>
      </c>
      <c r="G9" s="92" t="s">
        <v>78</v>
      </c>
      <c r="H9" s="13" t="s">
        <v>160</v>
      </c>
    </row>
    <row r="10" spans="2:14" x14ac:dyDescent="0.25">
      <c r="B10" s="14" t="s">
        <v>17</v>
      </c>
      <c r="C10" s="179">
        <f>SUM(C11:C14)</f>
        <v>10672638758.052338</v>
      </c>
      <c r="D10" s="15">
        <f>SUM(D11:D14)</f>
        <v>0</v>
      </c>
      <c r="E10" s="15">
        <f>SUM(E11:E14)</f>
        <v>0</v>
      </c>
      <c r="F10" s="16">
        <f>SUM(F11:F14)</f>
        <v>10672638758.052338</v>
      </c>
      <c r="G10" s="17">
        <f>SUM(G11:G14)</f>
        <v>6949969053.0323372</v>
      </c>
      <c r="H10" s="75">
        <f t="shared" ref="H10" si="0">+(F10-G10)/G10</f>
        <v>0.5356383138707308</v>
      </c>
    </row>
    <row r="11" spans="2:14" x14ac:dyDescent="0.25">
      <c r="B11" s="18" t="s">
        <v>18</v>
      </c>
      <c r="C11" s="180">
        <v>5533809852</v>
      </c>
      <c r="D11" s="19"/>
      <c r="E11" s="19"/>
      <c r="F11" s="20">
        <f t="shared" ref="F11:F14" si="1">SUM(C11:E11)</f>
        <v>5533809852</v>
      </c>
      <c r="G11" s="21">
        <v>4870455670</v>
      </c>
      <c r="H11" s="76">
        <f>+(F11-G11)/G11</f>
        <v>0.13619961394700467</v>
      </c>
    </row>
    <row r="12" spans="2:14" x14ac:dyDescent="0.25">
      <c r="B12" s="18" t="s">
        <v>67</v>
      </c>
      <c r="C12" s="180">
        <v>113390147</v>
      </c>
      <c r="D12" s="19"/>
      <c r="E12" s="19"/>
      <c r="F12" s="20">
        <f t="shared" si="1"/>
        <v>113390147</v>
      </c>
      <c r="G12" s="21">
        <v>136544330</v>
      </c>
      <c r="H12" s="76">
        <f>+(F12-G12)/G12</f>
        <v>-0.16957264355099916</v>
      </c>
    </row>
    <row r="13" spans="2:14" x14ac:dyDescent="0.25">
      <c r="B13" s="18" t="s">
        <v>19</v>
      </c>
      <c r="C13" s="180">
        <v>50000000</v>
      </c>
      <c r="D13" s="22"/>
      <c r="E13" s="19"/>
      <c r="F13" s="68">
        <f t="shared" si="1"/>
        <v>50000000</v>
      </c>
      <c r="G13" s="21">
        <v>53000000</v>
      </c>
      <c r="H13" s="76">
        <f t="shared" ref="H13:H102" si="2">+(F13-G13)/G13</f>
        <v>-5.6603773584905662E-2</v>
      </c>
    </row>
    <row r="14" spans="2:14" x14ac:dyDescent="0.25">
      <c r="B14" s="18" t="s">
        <v>51</v>
      </c>
      <c r="C14" s="180">
        <f>+G127</f>
        <v>4975438759.0523376</v>
      </c>
      <c r="D14" s="22"/>
      <c r="E14" s="19"/>
      <c r="F14" s="68">
        <f t="shared" si="1"/>
        <v>4975438759.0523376</v>
      </c>
      <c r="G14" s="69">
        <v>1889969053.0323372</v>
      </c>
      <c r="H14" s="77">
        <f t="shared" si="2"/>
        <v>1.6325503854518451</v>
      </c>
      <c r="K14" s="196"/>
      <c r="L14" s="194"/>
      <c r="M14" s="194"/>
      <c r="N14" s="194"/>
    </row>
    <row r="15" spans="2:14" x14ac:dyDescent="0.25">
      <c r="B15" s="24" t="s">
        <v>20</v>
      </c>
      <c r="C15" s="181">
        <f>+SUM(C16:C17)</f>
        <v>75578375</v>
      </c>
      <c r="D15" s="25">
        <f>+SUM(D16:D17)</f>
        <v>0</v>
      </c>
      <c r="E15" s="25">
        <f>+SUM(E16:E17)</f>
        <v>0</v>
      </c>
      <c r="F15" s="26">
        <f>+SUM(F16:F17)</f>
        <v>75578375</v>
      </c>
      <c r="G15" s="27">
        <f>+SUM(G16:G17)</f>
        <v>1841088551</v>
      </c>
      <c r="H15" s="78">
        <f t="shared" si="2"/>
        <v>-0.95894908207486862</v>
      </c>
    </row>
    <row r="16" spans="2:14" x14ac:dyDescent="0.25">
      <c r="B16" s="18" t="s">
        <v>21</v>
      </c>
      <c r="C16" s="182">
        <v>3000000</v>
      </c>
      <c r="D16" s="19"/>
      <c r="E16" s="19"/>
      <c r="F16" s="20">
        <f t="shared" ref="F16:F17" si="3">SUM(C16:E16)</f>
        <v>3000000</v>
      </c>
      <c r="G16" s="23">
        <v>1744088551</v>
      </c>
      <c r="H16" s="77">
        <f t="shared" si="2"/>
        <v>-0.9982799038510517</v>
      </c>
    </row>
    <row r="17" spans="2:14" x14ac:dyDescent="0.25">
      <c r="B17" s="18" t="s">
        <v>22</v>
      </c>
      <c r="C17" s="180">
        <v>72578375</v>
      </c>
      <c r="D17" s="22"/>
      <c r="E17" s="19"/>
      <c r="F17" s="20">
        <f t="shared" si="3"/>
        <v>72578375</v>
      </c>
      <c r="G17" s="23">
        <v>97000000</v>
      </c>
      <c r="H17" s="77">
        <f t="shared" si="2"/>
        <v>-0.2517693298969072</v>
      </c>
    </row>
    <row r="18" spans="2:14" x14ac:dyDescent="0.25">
      <c r="B18" s="24" t="s">
        <v>23</v>
      </c>
      <c r="C18" s="181">
        <f>SUM(C10+C15)</f>
        <v>10748217133.052338</v>
      </c>
      <c r="D18" s="25">
        <f>SUM(D10+D15+D16)</f>
        <v>0</v>
      </c>
      <c r="E18" s="25">
        <f>SUM(E10+E15+E16)</f>
        <v>0</v>
      </c>
      <c r="F18" s="26">
        <f>SUM(F10+F15)</f>
        <v>10748217133.052338</v>
      </c>
      <c r="G18" s="27">
        <f>SUM(G10+G15)</f>
        <v>8791057604.0323372</v>
      </c>
      <c r="H18" s="78">
        <f t="shared" si="2"/>
        <v>0.2226307251271199</v>
      </c>
    </row>
    <row r="19" spans="2:14" x14ac:dyDescent="0.25">
      <c r="B19" s="28" t="s">
        <v>24</v>
      </c>
      <c r="C19" s="181"/>
      <c r="D19" s="25"/>
      <c r="E19" s="25"/>
      <c r="F19" s="26"/>
      <c r="G19" s="27"/>
      <c r="H19" s="78"/>
    </row>
    <row r="20" spans="2:14" x14ac:dyDescent="0.25">
      <c r="B20" s="29" t="s">
        <v>25</v>
      </c>
      <c r="C20" s="181" t="e">
        <f>+C21+C49</f>
        <v>#REF!</v>
      </c>
      <c r="D20" s="25">
        <f t="shared" ref="D20:E20" si="4">+D21+D49</f>
        <v>0</v>
      </c>
      <c r="E20" s="25">
        <f t="shared" si="4"/>
        <v>0</v>
      </c>
      <c r="F20" s="26" t="e">
        <f>+F21+F49</f>
        <v>#REF!</v>
      </c>
      <c r="G20" s="27">
        <f t="shared" ref="G20" si="5">+G21+G49</f>
        <v>242896180</v>
      </c>
      <c r="H20" s="78" t="e">
        <f t="shared" si="2"/>
        <v>#REF!</v>
      </c>
      <c r="I20" s="196" t="e">
        <f>+F20/F126</f>
        <v>#REF!</v>
      </c>
    </row>
    <row r="21" spans="2:14" x14ac:dyDescent="0.25">
      <c r="B21" s="29" t="s">
        <v>159</v>
      </c>
      <c r="C21" s="181" t="e">
        <f>+C22+C34</f>
        <v>#REF!</v>
      </c>
      <c r="D21" s="25">
        <f t="shared" ref="D21:G21" si="6">+D22+D34</f>
        <v>0</v>
      </c>
      <c r="E21" s="25">
        <f t="shared" si="6"/>
        <v>0</v>
      </c>
      <c r="F21" s="26" t="e">
        <f t="shared" si="6"/>
        <v>#REF!</v>
      </c>
      <c r="G21" s="27">
        <f t="shared" si="6"/>
        <v>242896180</v>
      </c>
      <c r="H21" s="78" t="e">
        <f>+(F21-G21)/G21</f>
        <v>#REF!</v>
      </c>
    </row>
    <row r="22" spans="2:14" x14ac:dyDescent="0.25">
      <c r="B22" s="30" t="s">
        <v>6</v>
      </c>
      <c r="C22" s="181" t="e">
        <f>SUM(C23:C33)</f>
        <v>#REF!</v>
      </c>
      <c r="D22" s="25">
        <f>SUM(D23:D33)</f>
        <v>0</v>
      </c>
      <c r="E22" s="25">
        <f>SUM(E23:E33)</f>
        <v>0</v>
      </c>
      <c r="F22" s="26" t="e">
        <f t="shared" ref="F22:F34" si="7">SUM(C22:E22)</f>
        <v>#REF!</v>
      </c>
      <c r="G22" s="27">
        <f>SUM(G23:G33)</f>
        <v>156148080</v>
      </c>
      <c r="H22" s="78" t="e">
        <f t="shared" si="2"/>
        <v>#REF!</v>
      </c>
    </row>
    <row r="23" spans="2:14" x14ac:dyDescent="0.25">
      <c r="B23" s="31" t="s">
        <v>26</v>
      </c>
      <c r="C23" s="182" t="e">
        <f>+#REF!</f>
        <v>#REF!</v>
      </c>
      <c r="D23" s="19"/>
      <c r="E23" s="19"/>
      <c r="F23" s="20" t="e">
        <f t="shared" ref="F23:F33" si="8">SUM(C23:E23)</f>
        <v>#REF!</v>
      </c>
      <c r="G23" s="32">
        <v>42013871</v>
      </c>
      <c r="H23" s="79" t="e">
        <f t="shared" si="2"/>
        <v>#REF!</v>
      </c>
    </row>
    <row r="24" spans="2:14" x14ac:dyDescent="0.25">
      <c r="B24" s="31" t="s">
        <v>27</v>
      </c>
      <c r="C24" s="182" t="e">
        <f>+#REF!</f>
        <v>#REF!</v>
      </c>
      <c r="D24" s="19"/>
      <c r="E24" s="19"/>
      <c r="F24" s="20" t="e">
        <f t="shared" si="8"/>
        <v>#REF!</v>
      </c>
      <c r="G24" s="23">
        <v>1750577</v>
      </c>
      <c r="H24" s="77" t="e">
        <f t="shared" si="2"/>
        <v>#REF!</v>
      </c>
    </row>
    <row r="25" spans="2:14" x14ac:dyDescent="0.25">
      <c r="B25" s="33" t="s">
        <v>47</v>
      </c>
      <c r="C25" s="183">
        <v>1219207</v>
      </c>
      <c r="D25" s="19"/>
      <c r="E25" s="19"/>
      <c r="F25" s="20">
        <f t="shared" si="8"/>
        <v>1219207</v>
      </c>
      <c r="G25" s="23">
        <v>1161144</v>
      </c>
      <c r="H25" s="77">
        <f t="shared" si="2"/>
        <v>5.0004995073823749E-2</v>
      </c>
      <c r="N25" s="197"/>
    </row>
    <row r="26" spans="2:14" x14ac:dyDescent="0.25">
      <c r="B26" s="31" t="s">
        <v>28</v>
      </c>
      <c r="C26" s="182" t="e">
        <f>+#REF!</f>
        <v>#REF!</v>
      </c>
      <c r="D26" s="19"/>
      <c r="E26" s="19"/>
      <c r="F26" s="20" t="e">
        <f t="shared" si="8"/>
        <v>#REF!</v>
      </c>
      <c r="G26" s="23">
        <v>3597918</v>
      </c>
      <c r="H26" s="77" t="e">
        <f t="shared" si="2"/>
        <v>#REF!</v>
      </c>
    </row>
    <row r="27" spans="2:14" x14ac:dyDescent="0.25">
      <c r="B27" s="31" t="s">
        <v>7</v>
      </c>
      <c r="C27" s="182" t="e">
        <f>+#REF!+#REF!</f>
        <v>#REF!</v>
      </c>
      <c r="D27" s="19"/>
      <c r="E27" s="19"/>
      <c r="F27" s="20" t="e">
        <f t="shared" si="8"/>
        <v>#REF!</v>
      </c>
      <c r="G27" s="23">
        <v>90137200</v>
      </c>
      <c r="H27" s="77" t="e">
        <f t="shared" si="2"/>
        <v>#REF!</v>
      </c>
    </row>
    <row r="28" spans="2:14" x14ac:dyDescent="0.25">
      <c r="B28" s="31" t="s">
        <v>29</v>
      </c>
      <c r="C28" s="182" t="e">
        <f>+#REF!</f>
        <v>#REF!</v>
      </c>
      <c r="D28" s="19"/>
      <c r="E28" s="19"/>
      <c r="F28" s="20" t="e">
        <f t="shared" si="8"/>
        <v>#REF!</v>
      </c>
      <c r="G28" s="23">
        <v>681452</v>
      </c>
      <c r="H28" s="77" t="e">
        <f t="shared" si="2"/>
        <v>#REF!</v>
      </c>
    </row>
    <row r="29" spans="2:14" x14ac:dyDescent="0.25">
      <c r="B29" s="31" t="s">
        <v>30</v>
      </c>
      <c r="C29" s="182" t="e">
        <f>+#REF!</f>
        <v>#REF!</v>
      </c>
      <c r="D29" s="19"/>
      <c r="E29" s="19"/>
      <c r="F29" s="20" t="e">
        <f t="shared" si="8"/>
        <v>#REF!</v>
      </c>
      <c r="G29" s="23">
        <v>3597918</v>
      </c>
      <c r="H29" s="77" t="e">
        <f t="shared" si="2"/>
        <v>#REF!</v>
      </c>
    </row>
    <row r="30" spans="2:14" x14ac:dyDescent="0.25">
      <c r="B30" s="31" t="s">
        <v>31</v>
      </c>
      <c r="C30" s="182" t="e">
        <f>+#REF!</f>
        <v>#REF!</v>
      </c>
      <c r="D30" s="19"/>
      <c r="E30" s="19"/>
      <c r="F30" s="20" t="e">
        <f t="shared" si="8"/>
        <v>#REF!</v>
      </c>
      <c r="G30" s="23">
        <v>432000</v>
      </c>
      <c r="H30" s="77" t="e">
        <f t="shared" si="2"/>
        <v>#REF!</v>
      </c>
    </row>
    <row r="31" spans="2:14" x14ac:dyDescent="0.25">
      <c r="B31" s="31" t="s">
        <v>32</v>
      </c>
      <c r="C31" s="182" t="e">
        <f>+#REF!+#REF!+#REF!</f>
        <v>#REF!</v>
      </c>
      <c r="D31" s="19"/>
      <c r="E31" s="19"/>
      <c r="F31" s="20" t="e">
        <f t="shared" si="8"/>
        <v>#REF!</v>
      </c>
      <c r="G31" s="23">
        <v>8836000</v>
      </c>
      <c r="H31" s="77" t="e">
        <f t="shared" si="2"/>
        <v>#REF!</v>
      </c>
    </row>
    <row r="32" spans="2:14" x14ac:dyDescent="0.25">
      <c r="B32" s="31" t="s">
        <v>33</v>
      </c>
      <c r="C32" s="182" t="e">
        <f>+#REF!</f>
        <v>#REF!</v>
      </c>
      <c r="D32" s="19"/>
      <c r="E32" s="19"/>
      <c r="F32" s="20" t="e">
        <f t="shared" si="8"/>
        <v>#REF!</v>
      </c>
      <c r="G32" s="23">
        <v>1751000</v>
      </c>
      <c r="H32" s="77" t="e">
        <f t="shared" si="2"/>
        <v>#REF!</v>
      </c>
    </row>
    <row r="33" spans="2:13" x14ac:dyDescent="0.25">
      <c r="B33" s="31" t="s">
        <v>34</v>
      </c>
      <c r="C33" s="182" t="e">
        <f>+#REF!+#REF!</f>
        <v>#REF!</v>
      </c>
      <c r="D33" s="19"/>
      <c r="E33" s="19"/>
      <c r="F33" s="20" t="e">
        <f t="shared" si="8"/>
        <v>#REF!</v>
      </c>
      <c r="G33" s="35">
        <v>2189000</v>
      </c>
      <c r="H33" s="80" t="e">
        <f t="shared" si="2"/>
        <v>#REF!</v>
      </c>
    </row>
    <row r="34" spans="2:13" x14ac:dyDescent="0.25">
      <c r="B34" s="30" t="s">
        <v>8</v>
      </c>
      <c r="C34" s="184" t="e">
        <f>SUM(C35:C48)</f>
        <v>#REF!</v>
      </c>
      <c r="D34" s="36">
        <f>SUM(D35:D48)</f>
        <v>0</v>
      </c>
      <c r="E34" s="36">
        <f>SUM(E35:E48)</f>
        <v>0</v>
      </c>
      <c r="F34" s="26" t="e">
        <f t="shared" si="7"/>
        <v>#REF!</v>
      </c>
      <c r="G34" s="37">
        <f>SUM(G35:G48)</f>
        <v>86748100</v>
      </c>
      <c r="H34" s="78" t="e">
        <f t="shared" si="2"/>
        <v>#REF!</v>
      </c>
    </row>
    <row r="35" spans="2:13" x14ac:dyDescent="0.25">
      <c r="B35" s="31" t="s">
        <v>140</v>
      </c>
      <c r="C35" s="183" t="e">
        <f>+#REF!</f>
        <v>#REF!</v>
      </c>
      <c r="D35" s="19"/>
      <c r="E35" s="19"/>
      <c r="F35" s="20" t="e">
        <f t="shared" ref="F35:F48" si="9">SUM(C35:E35)</f>
        <v>#REF!</v>
      </c>
      <c r="G35" s="32">
        <v>7311200</v>
      </c>
      <c r="H35" s="79" t="e">
        <f t="shared" si="2"/>
        <v>#REF!</v>
      </c>
    </row>
    <row r="36" spans="2:13" x14ac:dyDescent="0.25">
      <c r="B36" s="31" t="s">
        <v>35</v>
      </c>
      <c r="C36" s="183">
        <v>0</v>
      </c>
      <c r="D36" s="19"/>
      <c r="E36" s="19"/>
      <c r="F36" s="20">
        <f t="shared" si="9"/>
        <v>0</v>
      </c>
      <c r="G36" s="23">
        <v>0</v>
      </c>
      <c r="H36" s="77" t="e">
        <f t="shared" si="2"/>
        <v>#DIV/0!</v>
      </c>
      <c r="I36" s="193"/>
    </row>
    <row r="37" spans="2:13" x14ac:dyDescent="0.25">
      <c r="B37" s="31" t="s">
        <v>36</v>
      </c>
      <c r="C37" s="183">
        <v>1410602</v>
      </c>
      <c r="D37" s="19"/>
      <c r="E37" s="19"/>
      <c r="F37" s="20">
        <f t="shared" si="9"/>
        <v>1410602</v>
      </c>
      <c r="G37" s="23">
        <v>1362900</v>
      </c>
      <c r="H37" s="77">
        <f t="shared" si="2"/>
        <v>3.5000366864773647E-2</v>
      </c>
    </row>
    <row r="38" spans="2:13" x14ac:dyDescent="0.25">
      <c r="B38" s="31" t="s">
        <v>2</v>
      </c>
      <c r="C38" s="183">
        <v>0</v>
      </c>
      <c r="D38" s="19"/>
      <c r="E38" s="19"/>
      <c r="F38" s="20">
        <f t="shared" si="9"/>
        <v>0</v>
      </c>
      <c r="G38" s="23">
        <v>0</v>
      </c>
      <c r="H38" s="77" t="e">
        <f t="shared" si="2"/>
        <v>#DIV/0!</v>
      </c>
      <c r="I38" s="193"/>
    </row>
    <row r="39" spans="2:13" x14ac:dyDescent="0.25">
      <c r="B39" s="31" t="s">
        <v>3</v>
      </c>
      <c r="C39" s="183" t="e">
        <f>+#REF!</f>
        <v>#REF!</v>
      </c>
      <c r="D39" s="19"/>
      <c r="E39" s="19"/>
      <c r="F39" s="20" t="e">
        <f t="shared" si="9"/>
        <v>#REF!</v>
      </c>
      <c r="G39" s="23">
        <v>15209000</v>
      </c>
      <c r="H39" s="77" t="e">
        <f t="shared" si="2"/>
        <v>#REF!</v>
      </c>
    </row>
    <row r="40" spans="2:13" x14ac:dyDescent="0.25">
      <c r="B40" s="31" t="s">
        <v>4</v>
      </c>
      <c r="C40" s="183" t="e">
        <f>+#REF!</f>
        <v>#REF!</v>
      </c>
      <c r="D40" s="19"/>
      <c r="E40" s="19"/>
      <c r="F40" s="20" t="e">
        <f t="shared" si="9"/>
        <v>#REF!</v>
      </c>
      <c r="G40" s="23">
        <v>160000</v>
      </c>
      <c r="H40" s="77">
        <v>1</v>
      </c>
    </row>
    <row r="41" spans="2:13" x14ac:dyDescent="0.25">
      <c r="B41" s="31" t="s">
        <v>37</v>
      </c>
      <c r="C41" s="183">
        <v>0</v>
      </c>
      <c r="D41" s="19"/>
      <c r="E41" s="19"/>
      <c r="F41" s="20">
        <f t="shared" si="9"/>
        <v>0</v>
      </c>
      <c r="G41" s="23">
        <v>0</v>
      </c>
      <c r="H41" s="77" t="e">
        <f t="shared" si="2"/>
        <v>#DIV/0!</v>
      </c>
      <c r="I41" s="193"/>
    </row>
    <row r="42" spans="2:13" x14ac:dyDescent="0.25">
      <c r="B42" s="31" t="s">
        <v>5</v>
      </c>
      <c r="C42" s="183" t="e">
        <f>+#REF!</f>
        <v>#REF!</v>
      </c>
      <c r="D42" s="19"/>
      <c r="E42" s="19"/>
      <c r="F42" s="20" t="e">
        <f>SUM(C42:E42)</f>
        <v>#REF!</v>
      </c>
      <c r="G42" s="23">
        <v>1200000</v>
      </c>
      <c r="H42" s="77" t="e">
        <f t="shared" si="2"/>
        <v>#REF!</v>
      </c>
    </row>
    <row r="43" spans="2:13" x14ac:dyDescent="0.25">
      <c r="B43" s="31" t="s">
        <v>100</v>
      </c>
      <c r="C43" s="183" t="e">
        <f>+#REF!</f>
        <v>#REF!</v>
      </c>
      <c r="D43" s="19"/>
      <c r="E43" s="19"/>
      <c r="F43" s="20" t="e">
        <f t="shared" si="9"/>
        <v>#REF!</v>
      </c>
      <c r="G43" s="23">
        <v>30000</v>
      </c>
      <c r="H43" s="77">
        <v>1</v>
      </c>
    </row>
    <row r="44" spans="2:13" x14ac:dyDescent="0.25">
      <c r="B44" s="31" t="s">
        <v>38</v>
      </c>
      <c r="C44" s="183" t="e">
        <f>+#REF!</f>
        <v>#REF!</v>
      </c>
      <c r="D44" s="19"/>
      <c r="E44" s="19"/>
      <c r="F44" s="20" t="e">
        <f t="shared" si="9"/>
        <v>#REF!</v>
      </c>
      <c r="G44" s="23">
        <v>600000</v>
      </c>
      <c r="H44" s="77" t="e">
        <f t="shared" si="2"/>
        <v>#REF!</v>
      </c>
    </row>
    <row r="45" spans="2:13" x14ac:dyDescent="0.25">
      <c r="B45" s="31" t="s">
        <v>39</v>
      </c>
      <c r="C45" s="183">
        <v>0</v>
      </c>
      <c r="D45" s="19"/>
      <c r="E45" s="19"/>
      <c r="F45" s="20">
        <f t="shared" si="9"/>
        <v>0</v>
      </c>
      <c r="G45" s="23">
        <v>0</v>
      </c>
      <c r="H45" s="77" t="e">
        <f t="shared" si="2"/>
        <v>#DIV/0!</v>
      </c>
      <c r="I45" s="193"/>
    </row>
    <row r="46" spans="2:13" x14ac:dyDescent="0.25">
      <c r="B46" s="31" t="s">
        <v>40</v>
      </c>
      <c r="C46" s="183" t="e">
        <f>+#REF!</f>
        <v>#REF!</v>
      </c>
      <c r="D46" s="19"/>
      <c r="E46" s="19"/>
      <c r="F46" s="20" t="e">
        <f t="shared" si="9"/>
        <v>#REF!</v>
      </c>
      <c r="G46" s="23">
        <v>4088400</v>
      </c>
      <c r="H46" s="77" t="e">
        <f t="shared" si="2"/>
        <v>#REF!</v>
      </c>
    </row>
    <row r="47" spans="2:13" x14ac:dyDescent="0.25">
      <c r="B47" s="31" t="s">
        <v>9</v>
      </c>
      <c r="C47" s="183" t="e">
        <f>+#REF!</f>
        <v>#REF!</v>
      </c>
      <c r="D47" s="19"/>
      <c r="E47" s="19"/>
      <c r="F47" s="20" t="e">
        <f t="shared" si="9"/>
        <v>#REF!</v>
      </c>
      <c r="G47" s="23">
        <v>13985600</v>
      </c>
      <c r="H47" s="77" t="e">
        <f t="shared" si="2"/>
        <v>#REF!</v>
      </c>
    </row>
    <row r="48" spans="2:13" x14ac:dyDescent="0.25">
      <c r="B48" s="38" t="s">
        <v>41</v>
      </c>
      <c r="C48" s="185">
        <v>38654902</v>
      </c>
      <c r="D48" s="39"/>
      <c r="E48" s="39"/>
      <c r="F48" s="20">
        <f t="shared" si="9"/>
        <v>38654902</v>
      </c>
      <c r="G48" s="168">
        <v>42801000</v>
      </c>
      <c r="H48" s="77">
        <f t="shared" si="2"/>
        <v>-9.6869185299408897E-2</v>
      </c>
      <c r="L48" s="197"/>
      <c r="M48" s="197"/>
    </row>
    <row r="49" spans="2:14" x14ac:dyDescent="0.25">
      <c r="B49" s="29" t="s">
        <v>158</v>
      </c>
      <c r="C49" s="181" t="e">
        <f>+C50+C62</f>
        <v>#REF!</v>
      </c>
      <c r="D49" s="25">
        <f t="shared" ref="D49" si="10">+D50+D62</f>
        <v>0</v>
      </c>
      <c r="E49" s="25">
        <f t="shared" ref="E49" si="11">+E50+E62</f>
        <v>0</v>
      </c>
      <c r="F49" s="26" t="e">
        <f t="shared" ref="F49" si="12">+F50+F62</f>
        <v>#REF!</v>
      </c>
      <c r="G49" s="27">
        <f t="shared" ref="G49" si="13">+G50+G62</f>
        <v>0</v>
      </c>
      <c r="H49" s="78">
        <v>1</v>
      </c>
    </row>
    <row r="50" spans="2:14" x14ac:dyDescent="0.25">
      <c r="B50" s="30" t="s">
        <v>6</v>
      </c>
      <c r="C50" s="181" t="e">
        <f>SUM(C51:C61)</f>
        <v>#REF!</v>
      </c>
      <c r="D50" s="25">
        <f>SUM(D51:D61)</f>
        <v>0</v>
      </c>
      <c r="E50" s="25">
        <f>SUM(E51:E61)</f>
        <v>0</v>
      </c>
      <c r="F50" s="26" t="e">
        <f t="shared" ref="F50" si="14">SUM(C50:E50)</f>
        <v>#REF!</v>
      </c>
      <c r="G50" s="27">
        <f>SUM(G51:G61)</f>
        <v>0</v>
      </c>
      <c r="H50" s="78">
        <v>1</v>
      </c>
    </row>
    <row r="51" spans="2:14" x14ac:dyDescent="0.25">
      <c r="B51" s="31" t="s">
        <v>26</v>
      </c>
      <c r="C51" s="182" t="e">
        <f>+#REF!</f>
        <v>#REF!</v>
      </c>
      <c r="D51" s="19"/>
      <c r="E51" s="19"/>
      <c r="F51" s="20" t="e">
        <f t="shared" ref="F51:F61" si="15">SUM(C51:E51)</f>
        <v>#REF!</v>
      </c>
      <c r="G51" s="32"/>
      <c r="H51" s="79">
        <v>1</v>
      </c>
    </row>
    <row r="52" spans="2:14" x14ac:dyDescent="0.25">
      <c r="B52" s="31" t="s">
        <v>27</v>
      </c>
      <c r="C52" s="182" t="e">
        <f>+#REF!</f>
        <v>#REF!</v>
      </c>
      <c r="D52" s="19"/>
      <c r="E52" s="19"/>
      <c r="F52" s="20" t="e">
        <f t="shared" si="15"/>
        <v>#REF!</v>
      </c>
      <c r="G52" s="23"/>
      <c r="H52" s="77">
        <v>1</v>
      </c>
    </row>
    <row r="53" spans="2:14" x14ac:dyDescent="0.25">
      <c r="B53" s="33" t="s">
        <v>47</v>
      </c>
      <c r="C53" s="183">
        <v>2438414</v>
      </c>
      <c r="D53" s="19"/>
      <c r="E53" s="19"/>
      <c r="F53" s="20">
        <f t="shared" si="15"/>
        <v>2438414</v>
      </c>
      <c r="G53" s="23"/>
      <c r="H53" s="77">
        <v>1</v>
      </c>
      <c r="N53" s="197"/>
    </row>
    <row r="54" spans="2:14" x14ac:dyDescent="0.25">
      <c r="B54" s="31" t="s">
        <v>28</v>
      </c>
      <c r="C54" s="182" t="e">
        <f>+#REF!</f>
        <v>#REF!</v>
      </c>
      <c r="D54" s="19"/>
      <c r="E54" s="19"/>
      <c r="F54" s="20" t="e">
        <f t="shared" si="15"/>
        <v>#REF!</v>
      </c>
      <c r="G54" s="23"/>
      <c r="H54" s="77">
        <v>1</v>
      </c>
    </row>
    <row r="55" spans="2:14" x14ac:dyDescent="0.25">
      <c r="B55" s="31" t="s">
        <v>7</v>
      </c>
      <c r="C55" s="182" t="e">
        <f>+#REF!</f>
        <v>#REF!</v>
      </c>
      <c r="D55" s="19"/>
      <c r="E55" s="19"/>
      <c r="F55" s="20" t="e">
        <f t="shared" si="15"/>
        <v>#REF!</v>
      </c>
      <c r="G55" s="23"/>
      <c r="H55" s="77">
        <v>1</v>
      </c>
    </row>
    <row r="56" spans="2:14" x14ac:dyDescent="0.25">
      <c r="B56" s="31" t="s">
        <v>29</v>
      </c>
      <c r="C56" s="182" t="e">
        <f>+#REF!</f>
        <v>#REF!</v>
      </c>
      <c r="D56" s="19"/>
      <c r="E56" s="19"/>
      <c r="F56" s="20" t="e">
        <f t="shared" si="15"/>
        <v>#REF!</v>
      </c>
      <c r="G56" s="23"/>
      <c r="H56" s="77">
        <v>1</v>
      </c>
    </row>
    <row r="57" spans="2:14" x14ac:dyDescent="0.25">
      <c r="B57" s="31" t="s">
        <v>30</v>
      </c>
      <c r="C57" s="182" t="e">
        <f>+#REF!</f>
        <v>#REF!</v>
      </c>
      <c r="D57" s="19"/>
      <c r="E57" s="19"/>
      <c r="F57" s="20" t="e">
        <f t="shared" si="15"/>
        <v>#REF!</v>
      </c>
      <c r="G57" s="23"/>
      <c r="H57" s="77">
        <v>1</v>
      </c>
    </row>
    <row r="58" spans="2:14" x14ac:dyDescent="0.25">
      <c r="B58" s="31" t="s">
        <v>31</v>
      </c>
      <c r="C58" s="182" t="e">
        <f>+#REF!</f>
        <v>#REF!</v>
      </c>
      <c r="D58" s="19"/>
      <c r="E58" s="19"/>
      <c r="F58" s="20" t="e">
        <f t="shared" si="15"/>
        <v>#REF!</v>
      </c>
      <c r="G58" s="23"/>
      <c r="H58" s="77">
        <v>1</v>
      </c>
    </row>
    <row r="59" spans="2:14" x14ac:dyDescent="0.25">
      <c r="B59" s="31" t="s">
        <v>32</v>
      </c>
      <c r="C59" s="182" t="e">
        <f>+#REF!+#REF!+#REF!</f>
        <v>#REF!</v>
      </c>
      <c r="D59" s="19"/>
      <c r="E59" s="19"/>
      <c r="F59" s="20" t="e">
        <f t="shared" si="15"/>
        <v>#REF!</v>
      </c>
      <c r="G59" s="23"/>
      <c r="H59" s="77">
        <v>1</v>
      </c>
    </row>
    <row r="60" spans="2:14" x14ac:dyDescent="0.25">
      <c r="B60" s="31" t="s">
        <v>33</v>
      </c>
      <c r="C60" s="182" t="e">
        <f>+#REF!</f>
        <v>#REF!</v>
      </c>
      <c r="D60" s="19"/>
      <c r="E60" s="19"/>
      <c r="F60" s="20" t="e">
        <f t="shared" si="15"/>
        <v>#REF!</v>
      </c>
      <c r="G60" s="23"/>
      <c r="H60" s="77">
        <v>1</v>
      </c>
    </row>
    <row r="61" spans="2:14" x14ac:dyDescent="0.25">
      <c r="B61" s="31" t="s">
        <v>34</v>
      </c>
      <c r="C61" s="182" t="e">
        <f>+#REF!+#REF!</f>
        <v>#REF!</v>
      </c>
      <c r="D61" s="19"/>
      <c r="E61" s="19"/>
      <c r="F61" s="20" t="e">
        <f t="shared" si="15"/>
        <v>#REF!</v>
      </c>
      <c r="G61" s="35"/>
      <c r="H61" s="80">
        <v>1</v>
      </c>
    </row>
    <row r="62" spans="2:14" x14ac:dyDescent="0.25">
      <c r="B62" s="30" t="s">
        <v>8</v>
      </c>
      <c r="C62" s="184">
        <f>SUM(C63:C73)</f>
        <v>284362677</v>
      </c>
      <c r="D62" s="36">
        <f>SUM(D63:D73)</f>
        <v>0</v>
      </c>
      <c r="E62" s="36">
        <f>SUM(E63:E73)</f>
        <v>0</v>
      </c>
      <c r="F62" s="26">
        <f t="shared" ref="F62" si="16">SUM(C62:E62)</f>
        <v>284362677</v>
      </c>
      <c r="G62" s="37">
        <f>SUM(G63:G73)</f>
        <v>0</v>
      </c>
      <c r="H62" s="78">
        <v>1</v>
      </c>
    </row>
    <row r="63" spans="2:14" x14ac:dyDescent="0.25">
      <c r="B63" s="31" t="s">
        <v>140</v>
      </c>
      <c r="C63" s="183">
        <v>19786502</v>
      </c>
      <c r="D63" s="19"/>
      <c r="E63" s="19"/>
      <c r="F63" s="20">
        <f t="shared" ref="F63:F67" si="17">SUM(C63:E63)</f>
        <v>19786502</v>
      </c>
      <c r="G63" s="32"/>
      <c r="H63" s="79">
        <v>1</v>
      </c>
    </row>
    <row r="64" spans="2:14" x14ac:dyDescent="0.25">
      <c r="B64" s="31" t="s">
        <v>36</v>
      </c>
      <c r="C64" s="183">
        <v>14168088</v>
      </c>
      <c r="D64" s="19"/>
      <c r="E64" s="19"/>
      <c r="F64" s="20">
        <f t="shared" si="17"/>
        <v>14168088</v>
      </c>
      <c r="G64" s="23"/>
      <c r="H64" s="77">
        <v>1</v>
      </c>
    </row>
    <row r="65" spans="2:16" x14ac:dyDescent="0.25">
      <c r="B65" s="31" t="s">
        <v>2</v>
      </c>
      <c r="C65" s="183">
        <v>5837400</v>
      </c>
      <c r="D65" s="19"/>
      <c r="E65" s="19"/>
      <c r="F65" s="20">
        <f t="shared" si="17"/>
        <v>5837400</v>
      </c>
      <c r="G65" s="23"/>
      <c r="H65" s="77">
        <v>1</v>
      </c>
    </row>
    <row r="66" spans="2:16" x14ac:dyDescent="0.25">
      <c r="B66" s="31" t="s">
        <v>3</v>
      </c>
      <c r="C66" s="183">
        <v>115574537</v>
      </c>
      <c r="D66" s="19"/>
      <c r="E66" s="19"/>
      <c r="F66" s="20">
        <f t="shared" si="17"/>
        <v>115574537</v>
      </c>
      <c r="G66" s="23"/>
      <c r="H66" s="77">
        <v>1</v>
      </c>
    </row>
    <row r="67" spans="2:16" x14ac:dyDescent="0.25">
      <c r="B67" s="31" t="s">
        <v>4</v>
      </c>
      <c r="C67" s="183">
        <v>30856517</v>
      </c>
      <c r="D67" s="19"/>
      <c r="E67" s="19"/>
      <c r="F67" s="20">
        <f t="shared" si="17"/>
        <v>30856517</v>
      </c>
      <c r="G67" s="23"/>
      <c r="H67" s="77">
        <v>1</v>
      </c>
    </row>
    <row r="68" spans="2:16" x14ac:dyDescent="0.25">
      <c r="B68" s="31" t="s">
        <v>5</v>
      </c>
      <c r="C68" s="183">
        <v>31550940</v>
      </c>
      <c r="D68" s="19"/>
      <c r="E68" s="19"/>
      <c r="F68" s="20">
        <f>SUM(C68:E68)</f>
        <v>31550940</v>
      </c>
      <c r="G68" s="23"/>
      <c r="H68" s="77">
        <v>1</v>
      </c>
    </row>
    <row r="69" spans="2:16" x14ac:dyDescent="0.25">
      <c r="B69" s="31" t="s">
        <v>100</v>
      </c>
      <c r="C69" s="183">
        <v>4662850</v>
      </c>
      <c r="D69" s="19"/>
      <c r="E69" s="19"/>
      <c r="F69" s="20">
        <f t="shared" ref="F69:F72" si="18">SUM(C69:E69)</f>
        <v>4662850</v>
      </c>
      <c r="G69" s="23"/>
      <c r="H69" s="77">
        <v>1</v>
      </c>
    </row>
    <row r="70" spans="2:16" x14ac:dyDescent="0.25">
      <c r="B70" s="31" t="s">
        <v>38</v>
      </c>
      <c r="C70" s="183">
        <v>1569207</v>
      </c>
      <c r="D70" s="19"/>
      <c r="E70" s="19"/>
      <c r="F70" s="20">
        <f t="shared" si="18"/>
        <v>1569207</v>
      </c>
      <c r="G70" s="23"/>
      <c r="H70" s="77">
        <v>1</v>
      </c>
    </row>
    <row r="71" spans="2:16" x14ac:dyDescent="0.25">
      <c r="B71" s="31" t="s">
        <v>39</v>
      </c>
      <c r="C71" s="183">
        <v>45050000</v>
      </c>
      <c r="D71" s="19"/>
      <c r="E71" s="19"/>
      <c r="F71" s="20">
        <f t="shared" si="18"/>
        <v>45050000</v>
      </c>
      <c r="G71" s="23"/>
      <c r="H71" s="77">
        <v>1</v>
      </c>
    </row>
    <row r="72" spans="2:16" x14ac:dyDescent="0.25">
      <c r="B72" s="31" t="s">
        <v>40</v>
      </c>
      <c r="C72" s="183">
        <v>14106635.999999998</v>
      </c>
      <c r="D72" s="19"/>
      <c r="E72" s="19"/>
      <c r="F72" s="20">
        <f t="shared" si="18"/>
        <v>14106635.999999998</v>
      </c>
      <c r="G72" s="23"/>
      <c r="H72" s="77">
        <v>1</v>
      </c>
    </row>
    <row r="73" spans="2:16" s="195" customFormat="1" ht="16.5" thickBot="1" x14ac:dyDescent="0.3">
      <c r="B73" s="33" t="s">
        <v>101</v>
      </c>
      <c r="C73" s="204">
        <v>1200000</v>
      </c>
      <c r="D73" s="205"/>
      <c r="E73" s="206"/>
      <c r="F73" s="68">
        <f t="shared" ref="F73" si="19">SUM(C73:E73)</f>
        <v>1200000</v>
      </c>
      <c r="G73" s="69"/>
      <c r="H73" s="209">
        <v>1</v>
      </c>
      <c r="I73" s="196"/>
      <c r="J73" s="193"/>
      <c r="K73" s="194"/>
    </row>
    <row r="74" spans="2:16" ht="16.5" thickBot="1" x14ac:dyDescent="0.3">
      <c r="B74" s="40" t="s">
        <v>117</v>
      </c>
      <c r="C74" s="186">
        <f>+C75</f>
        <v>564719999.89999998</v>
      </c>
      <c r="D74" s="41">
        <f>+D75</f>
        <v>0</v>
      </c>
      <c r="E74" s="41">
        <f>+E75</f>
        <v>0</v>
      </c>
      <c r="F74" s="42">
        <f>+F75</f>
        <v>564719999.89999998</v>
      </c>
      <c r="G74" s="43">
        <f>+G75</f>
        <v>500700000</v>
      </c>
      <c r="H74" s="81">
        <f t="shared" si="2"/>
        <v>0.127860994407829</v>
      </c>
      <c r="I74" s="196" t="e">
        <f>+F74/F126</f>
        <v>#REF!</v>
      </c>
    </row>
    <row r="75" spans="2:16" x14ac:dyDescent="0.25">
      <c r="B75" s="44" t="s">
        <v>42</v>
      </c>
      <c r="C75" s="187">
        <f>(+C11+C12)*10%</f>
        <v>564719999.89999998</v>
      </c>
      <c r="D75" s="45">
        <f>(+D11+D12)*10%</f>
        <v>0</v>
      </c>
      <c r="E75" s="45">
        <f>(+E11+E12)*10%</f>
        <v>0</v>
      </c>
      <c r="F75" s="46">
        <f>(+F11+F12)*10%</f>
        <v>564719999.89999998</v>
      </c>
      <c r="G75" s="45">
        <f>(+G11+G12)*10%</f>
        <v>500700000</v>
      </c>
      <c r="H75" s="82">
        <f t="shared" si="2"/>
        <v>0.127860994407829</v>
      </c>
    </row>
    <row r="76" spans="2:16" x14ac:dyDescent="0.25">
      <c r="B76" s="29" t="s">
        <v>118</v>
      </c>
      <c r="C76" s="181" t="e">
        <f>+C77+C89+C107</f>
        <v>#REF!</v>
      </c>
      <c r="D76" s="25">
        <f>+D77+D89+D107</f>
        <v>0</v>
      </c>
      <c r="E76" s="25">
        <f>+E77+E89+E107</f>
        <v>0</v>
      </c>
      <c r="F76" s="26" t="e">
        <f>+F77+F89+F107</f>
        <v>#REF!</v>
      </c>
      <c r="G76" s="27">
        <f>+G77+G89+G107</f>
        <v>3072022664.98</v>
      </c>
      <c r="H76" s="78" t="e">
        <f t="shared" si="2"/>
        <v>#REF!</v>
      </c>
      <c r="I76" s="196" t="e">
        <f>+F76/F126</f>
        <v>#REF!</v>
      </c>
      <c r="L76" s="198"/>
      <c r="O76" s="199"/>
      <c r="P76" s="47"/>
    </row>
    <row r="77" spans="2:16" x14ac:dyDescent="0.25">
      <c r="B77" s="30" t="s">
        <v>6</v>
      </c>
      <c r="C77" s="184" t="e">
        <f>SUM(C78:C88)</f>
        <v>#REF!</v>
      </c>
      <c r="D77" s="36">
        <f>SUM(D78:D88)</f>
        <v>0</v>
      </c>
      <c r="E77" s="36">
        <f>SUM(E78:E88)</f>
        <v>0</v>
      </c>
      <c r="F77" s="48" t="e">
        <f>SUM(F78:F88)</f>
        <v>#REF!</v>
      </c>
      <c r="G77" s="37">
        <f>SUM(G78:G88)</f>
        <v>1237033126.6199999</v>
      </c>
      <c r="H77" s="78" t="e">
        <f t="shared" si="2"/>
        <v>#REF!</v>
      </c>
      <c r="L77" s="198"/>
      <c r="M77" s="245"/>
      <c r="O77" s="197"/>
    </row>
    <row r="78" spans="2:16" x14ac:dyDescent="0.25">
      <c r="B78" s="33" t="s">
        <v>26</v>
      </c>
      <c r="C78" s="183" t="e">
        <f>+#REF!+5</f>
        <v>#REF!</v>
      </c>
      <c r="D78" s="19"/>
      <c r="E78" s="34"/>
      <c r="F78" s="49" t="e">
        <f t="shared" ref="F78:F88" si="20">SUM(C78:E78)</f>
        <v>#REF!</v>
      </c>
      <c r="G78" s="50">
        <v>724372776</v>
      </c>
      <c r="H78" s="79" t="e">
        <f t="shared" si="2"/>
        <v>#REF!</v>
      </c>
      <c r="L78" s="198"/>
    </row>
    <row r="79" spans="2:16" x14ac:dyDescent="0.25">
      <c r="B79" s="33" t="s">
        <v>27</v>
      </c>
      <c r="C79" s="183" t="e">
        <f>+#REF!</f>
        <v>#REF!</v>
      </c>
      <c r="D79" s="19"/>
      <c r="E79" s="34"/>
      <c r="F79" s="49" t="e">
        <f t="shared" si="20"/>
        <v>#REF!</v>
      </c>
      <c r="G79" s="51">
        <v>29356153</v>
      </c>
      <c r="H79" s="77" t="e">
        <f t="shared" si="2"/>
        <v>#REF!</v>
      </c>
      <c r="L79" s="198"/>
    </row>
    <row r="80" spans="2:16" x14ac:dyDescent="0.25">
      <c r="B80" s="33" t="s">
        <v>47</v>
      </c>
      <c r="C80" s="183">
        <v>1219207</v>
      </c>
      <c r="D80" s="19"/>
      <c r="E80" s="34"/>
      <c r="F80" s="49">
        <f t="shared" si="20"/>
        <v>1219207</v>
      </c>
      <c r="G80" s="51">
        <v>3483436</v>
      </c>
      <c r="H80" s="77">
        <f t="shared" si="2"/>
        <v>-0.64999873687933407</v>
      </c>
    </row>
    <row r="81" spans="2:15" x14ac:dyDescent="0.25">
      <c r="B81" s="33" t="s">
        <v>28</v>
      </c>
      <c r="C81" s="183" t="e">
        <f>+#REF!</f>
        <v>#REF!</v>
      </c>
      <c r="D81" s="19"/>
      <c r="E81" s="34"/>
      <c r="F81" s="49" t="e">
        <f t="shared" si="20"/>
        <v>#REF!</v>
      </c>
      <c r="G81" s="51">
        <v>59000686</v>
      </c>
      <c r="H81" s="77" t="e">
        <f t="shared" si="2"/>
        <v>#REF!</v>
      </c>
    </row>
    <row r="82" spans="2:15" s="195" customFormat="1" x14ac:dyDescent="0.25">
      <c r="B82" s="33" t="s">
        <v>7</v>
      </c>
      <c r="C82" s="204">
        <v>103667932</v>
      </c>
      <c r="D82" s="205"/>
      <c r="E82" s="206"/>
      <c r="F82" s="207">
        <f t="shared" si="20"/>
        <v>103667932</v>
      </c>
      <c r="G82" s="208">
        <v>132694034</v>
      </c>
      <c r="H82" s="209">
        <f t="shared" si="2"/>
        <v>-0.2187445895269112</v>
      </c>
      <c r="I82" s="196"/>
      <c r="J82" s="193"/>
      <c r="K82" s="194"/>
    </row>
    <row r="83" spans="2:15" x14ac:dyDescent="0.25">
      <c r="B83" s="33" t="s">
        <v>29</v>
      </c>
      <c r="C83" s="183" t="e">
        <f>+#REF!</f>
        <v>#REF!</v>
      </c>
      <c r="D83" s="34"/>
      <c r="E83" s="34"/>
      <c r="F83" s="49" t="e">
        <f t="shared" si="20"/>
        <v>#REF!</v>
      </c>
      <c r="G83" s="51">
        <v>2044355.62</v>
      </c>
      <c r="H83" s="77" t="e">
        <f t="shared" si="2"/>
        <v>#REF!</v>
      </c>
    </row>
    <row r="84" spans="2:15" x14ac:dyDescent="0.25">
      <c r="B84" s="33" t="s">
        <v>30</v>
      </c>
      <c r="C84" s="183" t="e">
        <f>+#REF!</f>
        <v>#REF!</v>
      </c>
      <c r="D84" s="19"/>
      <c r="E84" s="34"/>
      <c r="F84" s="49" t="e">
        <f t="shared" si="20"/>
        <v>#REF!</v>
      </c>
      <c r="G84" s="51">
        <v>59000686</v>
      </c>
      <c r="H84" s="77" t="e">
        <f t="shared" si="2"/>
        <v>#REF!</v>
      </c>
    </row>
    <row r="85" spans="2:15" x14ac:dyDescent="0.25">
      <c r="B85" s="33" t="s">
        <v>31</v>
      </c>
      <c r="C85" s="183" t="e">
        <f>+#REF!</f>
        <v>#REF!</v>
      </c>
      <c r="D85" s="19"/>
      <c r="E85" s="34"/>
      <c r="F85" s="49" t="e">
        <f t="shared" si="20"/>
        <v>#REF!</v>
      </c>
      <c r="G85" s="51">
        <v>7085000</v>
      </c>
      <c r="H85" s="77" t="e">
        <f t="shared" si="2"/>
        <v>#REF!</v>
      </c>
    </row>
    <row r="86" spans="2:15" ht="18" customHeight="1" x14ac:dyDescent="0.25">
      <c r="B86" s="33" t="s">
        <v>32</v>
      </c>
      <c r="C86" s="183" t="e">
        <f>+#REF!+#REF!+#REF!</f>
        <v>#REF!</v>
      </c>
      <c r="D86" s="19"/>
      <c r="E86" s="34"/>
      <c r="F86" s="49" t="e">
        <f t="shared" si="20"/>
        <v>#REF!</v>
      </c>
      <c r="G86" s="51">
        <v>153960000</v>
      </c>
      <c r="H86" s="77" t="e">
        <f t="shared" si="2"/>
        <v>#REF!</v>
      </c>
    </row>
    <row r="87" spans="2:15" x14ac:dyDescent="0.25">
      <c r="B87" s="33" t="s">
        <v>33</v>
      </c>
      <c r="C87" s="183" t="e">
        <f>+#REF!</f>
        <v>#REF!</v>
      </c>
      <c r="D87" s="19"/>
      <c r="E87" s="34"/>
      <c r="F87" s="49" t="e">
        <f t="shared" si="20"/>
        <v>#REF!</v>
      </c>
      <c r="G87" s="51">
        <v>29349000</v>
      </c>
      <c r="H87" s="77" t="e">
        <f t="shared" si="2"/>
        <v>#REF!</v>
      </c>
    </row>
    <row r="88" spans="2:15" x14ac:dyDescent="0.25">
      <c r="B88" s="33" t="s">
        <v>34</v>
      </c>
      <c r="C88" s="183" t="e">
        <f>+#REF!+#REF!</f>
        <v>#REF!</v>
      </c>
      <c r="D88" s="19"/>
      <c r="E88" s="34"/>
      <c r="F88" s="49" t="e">
        <f t="shared" si="20"/>
        <v>#REF!</v>
      </c>
      <c r="G88" s="53">
        <v>36687000</v>
      </c>
      <c r="H88" s="80" t="e">
        <f t="shared" si="2"/>
        <v>#REF!</v>
      </c>
    </row>
    <row r="89" spans="2:15" x14ac:dyDescent="0.25">
      <c r="B89" s="30" t="s">
        <v>8</v>
      </c>
      <c r="C89" s="184" t="e">
        <f>SUM(C90:C106)</f>
        <v>#REF!</v>
      </c>
      <c r="D89" s="36">
        <f>SUM(D90:D106)</f>
        <v>0</v>
      </c>
      <c r="E89" s="36">
        <f>SUM(E90:E106)</f>
        <v>0</v>
      </c>
      <c r="F89" s="48" t="e">
        <f>SUM(F90:F106)</f>
        <v>#REF!</v>
      </c>
      <c r="G89" s="37">
        <f>SUM(G90:G106)</f>
        <v>801264178.36000001</v>
      </c>
      <c r="H89" s="78" t="e">
        <f t="shared" si="2"/>
        <v>#REF!</v>
      </c>
      <c r="L89" s="244"/>
      <c r="O89" s="197"/>
    </row>
    <row r="90" spans="2:15" x14ac:dyDescent="0.25">
      <c r="B90" s="54" t="s">
        <v>140</v>
      </c>
      <c r="C90" s="183">
        <v>46795725</v>
      </c>
      <c r="D90" s="19"/>
      <c r="E90" s="34"/>
      <c r="F90" s="20">
        <f>SUM(C90:E90)</f>
        <v>46795725</v>
      </c>
      <c r="G90" s="167">
        <v>94445906</v>
      </c>
      <c r="H90" s="79">
        <f t="shared" si="2"/>
        <v>-0.50452352058542382</v>
      </c>
    </row>
    <row r="91" spans="2:15" x14ac:dyDescent="0.25">
      <c r="B91" s="54" t="s">
        <v>131</v>
      </c>
      <c r="C91" s="183" t="e">
        <f>+#REF!+#REF!+'ESTACIONES METEREOLÓGICAS'!F7</f>
        <v>#REF!</v>
      </c>
      <c r="D91" s="19"/>
      <c r="E91" s="34"/>
      <c r="F91" s="20" t="e">
        <f t="shared" ref="F91:F106" si="21">SUM(C91:E91)</f>
        <v>#REF!</v>
      </c>
      <c r="G91" s="167">
        <v>100000000</v>
      </c>
      <c r="H91" s="79" t="e">
        <f t="shared" si="2"/>
        <v>#REF!</v>
      </c>
    </row>
    <row r="92" spans="2:15" x14ac:dyDescent="0.25">
      <c r="B92" s="54" t="s">
        <v>35</v>
      </c>
      <c r="C92" s="183">
        <v>0</v>
      </c>
      <c r="D92" s="19"/>
      <c r="E92" s="34"/>
      <c r="F92" s="20">
        <f t="shared" si="21"/>
        <v>0</v>
      </c>
      <c r="G92" s="69">
        <v>0</v>
      </c>
      <c r="H92" s="77" t="e">
        <f t="shared" si="2"/>
        <v>#DIV/0!</v>
      </c>
      <c r="I92" s="193"/>
      <c r="L92" s="244"/>
    </row>
    <row r="93" spans="2:15" x14ac:dyDescent="0.25">
      <c r="B93" s="54" t="s">
        <v>36</v>
      </c>
      <c r="C93" s="183" t="e">
        <f>+#REF!</f>
        <v>#REF!</v>
      </c>
      <c r="D93" s="19"/>
      <c r="E93" s="34"/>
      <c r="F93" s="20" t="e">
        <f t="shared" si="21"/>
        <v>#REF!</v>
      </c>
      <c r="G93" s="69">
        <v>21311220</v>
      </c>
      <c r="H93" s="77" t="e">
        <f t="shared" si="2"/>
        <v>#REF!</v>
      </c>
      <c r="L93" s="198"/>
    </row>
    <row r="94" spans="2:15" x14ac:dyDescent="0.25">
      <c r="B94" s="54" t="s">
        <v>2</v>
      </c>
      <c r="C94" s="183" t="e">
        <f>+#REF!</f>
        <v>#REF!</v>
      </c>
      <c r="D94" s="19"/>
      <c r="E94" s="34"/>
      <c r="F94" s="20" t="e">
        <f t="shared" si="21"/>
        <v>#REF!</v>
      </c>
      <c r="G94" s="69">
        <v>8280000</v>
      </c>
      <c r="H94" s="77" t="e">
        <f t="shared" si="2"/>
        <v>#REF!</v>
      </c>
    </row>
    <row r="95" spans="2:15" x14ac:dyDescent="0.25">
      <c r="B95" s="54" t="s">
        <v>3</v>
      </c>
      <c r="C95" s="183">
        <v>180075881</v>
      </c>
      <c r="D95" s="19"/>
      <c r="E95" s="34"/>
      <c r="F95" s="20">
        <f t="shared" si="21"/>
        <v>180075881</v>
      </c>
      <c r="G95" s="69">
        <v>219358982.36000001</v>
      </c>
      <c r="H95" s="77">
        <f t="shared" si="2"/>
        <v>-0.1790813439110997</v>
      </c>
    </row>
    <row r="96" spans="2:15" x14ac:dyDescent="0.25">
      <c r="B96" s="54" t="s">
        <v>4</v>
      </c>
      <c r="C96" s="183">
        <v>225692798</v>
      </c>
      <c r="D96" s="19"/>
      <c r="E96" s="34"/>
      <c r="F96" s="20">
        <f t="shared" si="21"/>
        <v>225692798</v>
      </c>
      <c r="G96" s="69">
        <v>143715588</v>
      </c>
      <c r="H96" s="77">
        <f t="shared" si="2"/>
        <v>0.5704127933568347</v>
      </c>
      <c r="L96" s="200"/>
      <c r="M96" s="200"/>
    </row>
    <row r="97" spans="2:11" x14ac:dyDescent="0.25">
      <c r="B97" s="54" t="s">
        <v>37</v>
      </c>
      <c r="C97" s="183" t="e">
        <f>+#REF!+#REF!</f>
        <v>#REF!</v>
      </c>
      <c r="D97" s="19"/>
      <c r="E97" s="34"/>
      <c r="F97" s="20" t="e">
        <f t="shared" si="21"/>
        <v>#REF!</v>
      </c>
      <c r="G97" s="69">
        <v>4000000</v>
      </c>
      <c r="H97" s="77" t="e">
        <f t="shared" si="2"/>
        <v>#REF!</v>
      </c>
    </row>
    <row r="98" spans="2:11" x14ac:dyDescent="0.25">
      <c r="B98" s="54" t="s">
        <v>5</v>
      </c>
      <c r="C98" s="183" t="e">
        <f>+#REF!+#REF!+#REF!+#REF!+#REF!+#REF!+#REF!</f>
        <v>#REF!</v>
      </c>
      <c r="D98" s="19"/>
      <c r="E98" s="34"/>
      <c r="F98" s="20" t="e">
        <f t="shared" si="21"/>
        <v>#REF!</v>
      </c>
      <c r="G98" s="69">
        <v>156264000</v>
      </c>
      <c r="H98" s="77" t="e">
        <f t="shared" si="2"/>
        <v>#REF!</v>
      </c>
    </row>
    <row r="99" spans="2:11" x14ac:dyDescent="0.25">
      <c r="B99" s="54" t="s">
        <v>100</v>
      </c>
      <c r="C99" s="183" t="e">
        <f>+#REF!+#REF!+#REF!+#REF!</f>
        <v>#REF!</v>
      </c>
      <c r="D99" s="19"/>
      <c r="E99" s="34"/>
      <c r="F99" s="20" t="e">
        <f t="shared" si="21"/>
        <v>#REF!</v>
      </c>
      <c r="G99" s="69">
        <v>3880000</v>
      </c>
      <c r="H99" s="77" t="e">
        <f t="shared" si="2"/>
        <v>#REF!</v>
      </c>
    </row>
    <row r="100" spans="2:11" x14ac:dyDescent="0.25">
      <c r="B100" s="54" t="s">
        <v>38</v>
      </c>
      <c r="C100" s="183" t="e">
        <f>+#REF!+#REF!+#REF!+#REF!+#REF!+#REF!</f>
        <v>#REF!</v>
      </c>
      <c r="D100" s="19"/>
      <c r="E100" s="34"/>
      <c r="F100" s="20" t="e">
        <f t="shared" si="21"/>
        <v>#REF!</v>
      </c>
      <c r="G100" s="69">
        <v>5668142</v>
      </c>
      <c r="H100" s="77" t="e">
        <f t="shared" si="2"/>
        <v>#REF!</v>
      </c>
    </row>
    <row r="101" spans="2:11" x14ac:dyDescent="0.25">
      <c r="B101" s="54" t="s">
        <v>39</v>
      </c>
      <c r="C101" s="183">
        <v>0</v>
      </c>
      <c r="D101" s="19"/>
      <c r="E101" s="34"/>
      <c r="F101" s="20">
        <f t="shared" si="21"/>
        <v>0</v>
      </c>
      <c r="G101" s="69">
        <v>30000000</v>
      </c>
      <c r="H101" s="77">
        <f t="shared" si="2"/>
        <v>-1</v>
      </c>
      <c r="I101" s="193"/>
    </row>
    <row r="102" spans="2:11" x14ac:dyDescent="0.25">
      <c r="B102" s="54" t="s">
        <v>40</v>
      </c>
      <c r="C102" s="183">
        <v>0</v>
      </c>
      <c r="D102" s="19"/>
      <c r="E102" s="34"/>
      <c r="F102" s="20">
        <f t="shared" si="21"/>
        <v>0</v>
      </c>
      <c r="G102" s="23">
        <v>13629600</v>
      </c>
      <c r="H102" s="77">
        <f t="shared" si="2"/>
        <v>-1</v>
      </c>
      <c r="I102" s="193"/>
    </row>
    <row r="103" spans="2:11" x14ac:dyDescent="0.25">
      <c r="B103" s="54" t="s">
        <v>49</v>
      </c>
      <c r="C103" s="188">
        <v>0</v>
      </c>
      <c r="D103" s="19"/>
      <c r="E103" s="34"/>
      <c r="F103" s="20">
        <f t="shared" si="21"/>
        <v>0</v>
      </c>
      <c r="G103" s="23">
        <v>0</v>
      </c>
      <c r="H103" s="77" t="e">
        <f t="shared" ref="H103:H106" si="22">+(F103-G103)/G103</f>
        <v>#DIV/0!</v>
      </c>
      <c r="I103" s="193"/>
    </row>
    <row r="104" spans="2:11" s="195" customFormat="1" x14ac:dyDescent="0.25">
      <c r="B104" s="33" t="s">
        <v>101</v>
      </c>
      <c r="C104" s="204">
        <v>0</v>
      </c>
      <c r="D104" s="205"/>
      <c r="E104" s="206"/>
      <c r="F104" s="68">
        <f t="shared" si="21"/>
        <v>0</v>
      </c>
      <c r="G104" s="69">
        <v>710740</v>
      </c>
      <c r="H104" s="209">
        <f t="shared" si="22"/>
        <v>-1</v>
      </c>
      <c r="I104" s="193"/>
      <c r="J104" s="193"/>
      <c r="K104" s="194"/>
    </row>
    <row r="105" spans="2:11" x14ac:dyDescent="0.25">
      <c r="B105" s="54" t="s">
        <v>9</v>
      </c>
      <c r="C105" s="183">
        <v>0</v>
      </c>
      <c r="D105" s="34"/>
      <c r="E105" s="34"/>
      <c r="F105" s="20">
        <f t="shared" si="21"/>
        <v>0</v>
      </c>
      <c r="G105" s="23">
        <v>0</v>
      </c>
      <c r="H105" s="77" t="e">
        <f t="shared" si="22"/>
        <v>#DIV/0!</v>
      </c>
      <c r="I105" s="193"/>
    </row>
    <row r="106" spans="2:11" x14ac:dyDescent="0.25">
      <c r="B106" s="54" t="s">
        <v>41</v>
      </c>
      <c r="C106" s="183">
        <v>0</v>
      </c>
      <c r="D106" s="34"/>
      <c r="E106" s="34"/>
      <c r="F106" s="20">
        <f t="shared" si="21"/>
        <v>0</v>
      </c>
      <c r="G106" s="35">
        <v>0</v>
      </c>
      <c r="H106" s="77" t="e">
        <f t="shared" si="22"/>
        <v>#DIV/0!</v>
      </c>
      <c r="I106" s="193"/>
    </row>
    <row r="107" spans="2:11" x14ac:dyDescent="0.25">
      <c r="B107" s="30" t="s">
        <v>43</v>
      </c>
      <c r="C107" s="184" t="e">
        <f>+C108+C120+C124</f>
        <v>#REF!</v>
      </c>
      <c r="D107" s="36">
        <f>+D108+D120+D124</f>
        <v>0</v>
      </c>
      <c r="E107" s="36">
        <f>+E108+E120+E124</f>
        <v>0</v>
      </c>
      <c r="F107" s="36" t="e">
        <f>+F108+F120+F124</f>
        <v>#REF!</v>
      </c>
      <c r="G107" s="37">
        <f>+G108+G120+G124</f>
        <v>1033725360</v>
      </c>
      <c r="H107" s="78" t="e">
        <f t="shared" ref="H107:H128" si="23">+(F107-G107)/G107</f>
        <v>#REF!</v>
      </c>
    </row>
    <row r="108" spans="2:11" x14ac:dyDescent="0.25">
      <c r="B108" s="56" t="s">
        <v>50</v>
      </c>
      <c r="C108" s="184" t="e">
        <f>SUM(C109:C119)</f>
        <v>#REF!</v>
      </c>
      <c r="D108" s="36">
        <f t="shared" ref="D108:F108" si="24">SUM(D109:D119)</f>
        <v>0</v>
      </c>
      <c r="E108" s="36">
        <f t="shared" si="24"/>
        <v>0</v>
      </c>
      <c r="F108" s="36" t="e">
        <f t="shared" si="24"/>
        <v>#REF!</v>
      </c>
      <c r="G108" s="37">
        <f>SUM(G109:G115)</f>
        <v>200625000</v>
      </c>
      <c r="H108" s="78" t="e">
        <f t="shared" si="23"/>
        <v>#REF!</v>
      </c>
    </row>
    <row r="109" spans="2:11" x14ac:dyDescent="0.25">
      <c r="B109" s="31" t="s">
        <v>95</v>
      </c>
      <c r="C109" s="188" t="e">
        <f>+#REF!</f>
        <v>#REF!</v>
      </c>
      <c r="D109" s="55"/>
      <c r="E109" s="55"/>
      <c r="F109" s="20" t="e">
        <f t="shared" ref="F109:F115" si="25">SUM(C109:E109)</f>
        <v>#REF!</v>
      </c>
      <c r="G109" s="32">
        <v>82600000</v>
      </c>
      <c r="H109" s="79" t="e">
        <f t="shared" si="23"/>
        <v>#REF!</v>
      </c>
    </row>
    <row r="110" spans="2:11" x14ac:dyDescent="0.25">
      <c r="B110" s="31" t="s">
        <v>135</v>
      </c>
      <c r="C110" s="183" t="e">
        <f>+#REF!+#REF!+'ESTACIONES METEREOLÓGICAS'!H33</f>
        <v>#REF!</v>
      </c>
      <c r="D110" s="34"/>
      <c r="E110" s="34"/>
      <c r="F110" s="20" t="e">
        <f t="shared" si="25"/>
        <v>#REF!</v>
      </c>
      <c r="G110" s="23">
        <v>5400000</v>
      </c>
      <c r="H110" s="79" t="e">
        <f t="shared" si="23"/>
        <v>#REF!</v>
      </c>
    </row>
    <row r="111" spans="2:11" x14ac:dyDescent="0.25">
      <c r="B111" s="31" t="s">
        <v>98</v>
      </c>
      <c r="C111" s="183" t="e">
        <f>+#REF!+#REF!+'ESTACIONES METEREOLÓGICAS'!G26</f>
        <v>#REF!</v>
      </c>
      <c r="D111" s="34"/>
      <c r="E111" s="34"/>
      <c r="F111" s="20" t="e">
        <f t="shared" si="25"/>
        <v>#REF!</v>
      </c>
      <c r="G111" s="23">
        <v>101745000</v>
      </c>
      <c r="H111" s="79" t="e">
        <f t="shared" si="23"/>
        <v>#REF!</v>
      </c>
    </row>
    <row r="112" spans="2:11" x14ac:dyDescent="0.25">
      <c r="B112" s="31" t="s">
        <v>143</v>
      </c>
      <c r="C112" s="183" t="e">
        <f>+#REF!+#REF!+'ESTACIONES METEREOLÓGICAS'!I38</f>
        <v>#REF!</v>
      </c>
      <c r="D112" s="34"/>
      <c r="E112" s="34"/>
      <c r="F112" s="20" t="e">
        <f t="shared" si="25"/>
        <v>#REF!</v>
      </c>
      <c r="G112" s="23">
        <v>2880000</v>
      </c>
      <c r="H112" s="79" t="e">
        <f t="shared" si="23"/>
        <v>#REF!</v>
      </c>
    </row>
    <row r="113" spans="2:9" x14ac:dyDescent="0.25">
      <c r="B113" s="31" t="s">
        <v>136</v>
      </c>
      <c r="C113" s="183" t="e">
        <f>+#REF!+'ESTACIONES METEREOLÓGICAS'!F21</f>
        <v>#REF!</v>
      </c>
      <c r="D113" s="34"/>
      <c r="E113" s="34"/>
      <c r="F113" s="20" t="e">
        <f t="shared" si="25"/>
        <v>#REF!</v>
      </c>
      <c r="G113" s="23">
        <v>8000000</v>
      </c>
      <c r="H113" s="79" t="e">
        <f t="shared" si="23"/>
        <v>#REF!</v>
      </c>
    </row>
    <row r="114" spans="2:9" x14ac:dyDescent="0.25">
      <c r="B114" s="31" t="s">
        <v>145</v>
      </c>
      <c r="C114" s="183" t="e">
        <f>+#REF!+'ESTACIONES METEREOLÓGICAS'!E31</f>
        <v>#REF!</v>
      </c>
      <c r="D114" s="34"/>
      <c r="E114" s="34"/>
      <c r="F114" s="20" t="e">
        <f t="shared" si="25"/>
        <v>#REF!</v>
      </c>
      <c r="G114" s="23"/>
      <c r="H114" s="79">
        <v>1</v>
      </c>
    </row>
    <row r="115" spans="2:9" x14ac:dyDescent="0.25">
      <c r="B115" s="31" t="s">
        <v>144</v>
      </c>
      <c r="C115" s="183" t="e">
        <f>+#REF!+'ESTACIONES METEREOLÓGICAS'!F26</f>
        <v>#REF!</v>
      </c>
      <c r="D115" s="34"/>
      <c r="E115" s="34"/>
      <c r="F115" s="20" t="e">
        <f t="shared" si="25"/>
        <v>#REF!</v>
      </c>
      <c r="G115" s="23">
        <v>0</v>
      </c>
      <c r="H115" s="79">
        <v>1</v>
      </c>
    </row>
    <row r="116" spans="2:9" x14ac:dyDescent="0.25">
      <c r="B116" s="31" t="s">
        <v>156</v>
      </c>
      <c r="C116" s="183" t="e">
        <f>+#REF!</f>
        <v>#REF!</v>
      </c>
      <c r="D116" s="34"/>
      <c r="E116" s="34"/>
      <c r="F116" s="20" t="e">
        <f t="shared" ref="F116:F117" si="26">SUM(C116:E116)</f>
        <v>#REF!</v>
      </c>
      <c r="G116" s="23">
        <v>0</v>
      </c>
      <c r="H116" s="79">
        <v>1</v>
      </c>
    </row>
    <row r="117" spans="2:9" x14ac:dyDescent="0.25">
      <c r="B117" s="31" t="s">
        <v>146</v>
      </c>
      <c r="C117" s="183" t="e">
        <f>+#REF!+#REF!+'ESTACIONES METEREOLÓGICAS'!F20</f>
        <v>#REF!</v>
      </c>
      <c r="D117" s="34"/>
      <c r="E117" s="34"/>
      <c r="F117" s="20" t="e">
        <f t="shared" si="26"/>
        <v>#REF!</v>
      </c>
      <c r="G117" s="23">
        <v>0</v>
      </c>
      <c r="H117" s="79">
        <v>1</v>
      </c>
    </row>
    <row r="118" spans="2:9" x14ac:dyDescent="0.25">
      <c r="B118" s="31" t="s">
        <v>148</v>
      </c>
      <c r="C118" s="183" t="e">
        <f>+#REF!</f>
        <v>#REF!</v>
      </c>
      <c r="D118" s="34"/>
      <c r="E118" s="34"/>
      <c r="F118" s="20" t="e">
        <f t="shared" ref="F118:F119" si="27">SUM(C118:E118)</f>
        <v>#REF!</v>
      </c>
      <c r="G118" s="23">
        <v>0</v>
      </c>
      <c r="H118" s="79">
        <v>1</v>
      </c>
    </row>
    <row r="119" spans="2:9" x14ac:dyDescent="0.25">
      <c r="B119" s="31" t="s">
        <v>149</v>
      </c>
      <c r="C119" s="183" t="e">
        <f>+#REF!</f>
        <v>#REF!</v>
      </c>
      <c r="D119" s="34"/>
      <c r="E119" s="34"/>
      <c r="F119" s="20" t="e">
        <f t="shared" si="27"/>
        <v>#REF!</v>
      </c>
      <c r="G119" s="23">
        <v>0</v>
      </c>
      <c r="H119" s="79">
        <v>1</v>
      </c>
    </row>
    <row r="120" spans="2:9" x14ac:dyDescent="0.25">
      <c r="B120" s="56" t="s">
        <v>119</v>
      </c>
      <c r="C120" s="184" t="e">
        <f>SUM(C121:C123)</f>
        <v>#REF!</v>
      </c>
      <c r="D120" s="36">
        <f>SUM(D121:D123)</f>
        <v>0</v>
      </c>
      <c r="E120" s="36">
        <f>SUM(E121:E123)</f>
        <v>0</v>
      </c>
      <c r="F120" s="48" t="e">
        <f>SUM(F121:F123)</f>
        <v>#REF!</v>
      </c>
      <c r="G120" s="37">
        <f>+SUM(G121:G124)</f>
        <v>833100360</v>
      </c>
      <c r="H120" s="78" t="e">
        <f t="shared" si="23"/>
        <v>#REF!</v>
      </c>
    </row>
    <row r="121" spans="2:9" x14ac:dyDescent="0.25">
      <c r="B121" s="31" t="s">
        <v>74</v>
      </c>
      <c r="C121" s="183" t="e">
        <f>+#REF!</f>
        <v>#REF!</v>
      </c>
      <c r="D121" s="34"/>
      <c r="E121" s="34"/>
      <c r="F121" s="20" t="e">
        <f t="shared" ref="F121:F125" si="28">SUM(C121:E121)</f>
        <v>#REF!</v>
      </c>
      <c r="G121" s="32">
        <v>595295585</v>
      </c>
      <c r="H121" s="79" t="e">
        <f t="shared" si="23"/>
        <v>#REF!</v>
      </c>
    </row>
    <row r="122" spans="2:9" x14ac:dyDescent="0.25">
      <c r="B122" s="31" t="s">
        <v>75</v>
      </c>
      <c r="C122" s="183" t="e">
        <f>+#REF!</f>
        <v>#REF!</v>
      </c>
      <c r="D122" s="34"/>
      <c r="E122" s="34"/>
      <c r="F122" s="20" t="e">
        <f t="shared" si="28"/>
        <v>#REF!</v>
      </c>
      <c r="G122" s="32">
        <v>142227259</v>
      </c>
      <c r="H122" s="79" t="e">
        <f t="shared" si="23"/>
        <v>#REF!</v>
      </c>
    </row>
    <row r="123" spans="2:9" x14ac:dyDescent="0.25">
      <c r="B123" s="31" t="s">
        <v>76</v>
      </c>
      <c r="C123" s="183" t="e">
        <f>+#REF!</f>
        <v>#REF!</v>
      </c>
      <c r="D123" s="34"/>
      <c r="E123" s="34"/>
      <c r="F123" s="20" t="e">
        <f t="shared" si="28"/>
        <v>#REF!</v>
      </c>
      <c r="G123" s="23">
        <v>95577516</v>
      </c>
      <c r="H123" s="77" t="e">
        <f t="shared" si="23"/>
        <v>#REF!</v>
      </c>
    </row>
    <row r="124" spans="2:9" x14ac:dyDescent="0.25">
      <c r="B124" s="56" t="s">
        <v>139</v>
      </c>
      <c r="C124" s="184">
        <f>+C125</f>
        <v>0</v>
      </c>
      <c r="D124" s="36"/>
      <c r="E124" s="36">
        <f>+E125</f>
        <v>0</v>
      </c>
      <c r="F124" s="48">
        <f>+F125</f>
        <v>0</v>
      </c>
      <c r="G124" s="37">
        <v>0</v>
      </c>
      <c r="H124" s="78" t="e">
        <f t="shared" si="23"/>
        <v>#DIV/0!</v>
      </c>
      <c r="I124" s="193"/>
    </row>
    <row r="125" spans="2:9" ht="16.5" thickBot="1" x14ac:dyDescent="0.3">
      <c r="B125" s="31" t="s">
        <v>138</v>
      </c>
      <c r="C125" s="188">
        <v>0</v>
      </c>
      <c r="D125" s="55"/>
      <c r="E125" s="55"/>
      <c r="F125" s="20">
        <f t="shared" si="28"/>
        <v>0</v>
      </c>
      <c r="G125" s="23">
        <v>0</v>
      </c>
      <c r="H125" s="77" t="e">
        <f t="shared" si="23"/>
        <v>#DIV/0!</v>
      </c>
      <c r="I125" s="193"/>
    </row>
    <row r="126" spans="2:9" x14ac:dyDescent="0.25">
      <c r="B126" s="57" t="s">
        <v>120</v>
      </c>
      <c r="C126" s="189" t="e">
        <f>+C76+C20+C74</f>
        <v>#REF!</v>
      </c>
      <c r="D126" s="58">
        <f>+D76+D20+D74</f>
        <v>0</v>
      </c>
      <c r="E126" s="58">
        <f>+E76+E20+E74</f>
        <v>0</v>
      </c>
      <c r="F126" s="59" t="e">
        <f>+F76+F20+F74</f>
        <v>#REF!</v>
      </c>
      <c r="G126" s="60">
        <f>+G76+G20+G74</f>
        <v>3815618844.98</v>
      </c>
      <c r="H126" s="83" t="e">
        <f t="shared" si="23"/>
        <v>#REF!</v>
      </c>
    </row>
    <row r="127" spans="2:9" x14ac:dyDescent="0.25">
      <c r="B127" s="61" t="s">
        <v>44</v>
      </c>
      <c r="C127" s="184" t="e">
        <f>+C18-C126</f>
        <v>#REF!</v>
      </c>
      <c r="D127" s="36">
        <f>+D18-D126</f>
        <v>0</v>
      </c>
      <c r="E127" s="36">
        <f>+E18-E126</f>
        <v>0</v>
      </c>
      <c r="F127" s="48" t="e">
        <f>+F18-F126</f>
        <v>#REF!</v>
      </c>
      <c r="G127" s="48">
        <f>+G18-G126</f>
        <v>4975438759.0523376</v>
      </c>
      <c r="H127" s="78" t="e">
        <f t="shared" si="23"/>
        <v>#REF!</v>
      </c>
    </row>
    <row r="128" spans="2:9" ht="16.5" thickBot="1" x14ac:dyDescent="0.3">
      <c r="B128" s="62" t="s">
        <v>45</v>
      </c>
      <c r="C128" s="190" t="e">
        <f>SUM(C126:C127)</f>
        <v>#REF!</v>
      </c>
      <c r="D128" s="63">
        <f t="shared" ref="D128:F128" si="29">SUM(D126:D127)</f>
        <v>0</v>
      </c>
      <c r="E128" s="63">
        <f t="shared" si="29"/>
        <v>0</v>
      </c>
      <c r="F128" s="64" t="e">
        <f t="shared" si="29"/>
        <v>#REF!</v>
      </c>
      <c r="G128" s="65">
        <f>SUM(G126:G127)</f>
        <v>8791057604.0323372</v>
      </c>
      <c r="H128" s="84" t="e">
        <f t="shared" si="23"/>
        <v>#REF!</v>
      </c>
    </row>
    <row r="129" spans="2:63" x14ac:dyDescent="0.25">
      <c r="B129" s="4" t="s">
        <v>46</v>
      </c>
      <c r="C129" s="191" t="e">
        <f>+C18-C128</f>
        <v>#REF!</v>
      </c>
      <c r="D129" s="3">
        <f>+D18-D128</f>
        <v>0</v>
      </c>
      <c r="E129" s="3">
        <f>+E18-E128</f>
        <v>0</v>
      </c>
      <c r="F129" s="3" t="e">
        <f>+F18-F128</f>
        <v>#REF!</v>
      </c>
      <c r="J129" s="245"/>
    </row>
    <row r="130" spans="2:63" x14ac:dyDescent="0.25">
      <c r="B130" s="66"/>
      <c r="J130" s="198"/>
    </row>
    <row r="131" spans="2:63" x14ac:dyDescent="0.25">
      <c r="B131" s="66"/>
    </row>
    <row r="133" spans="2:63" s="67" customFormat="1" x14ac:dyDescent="0.25">
      <c r="C133" s="192"/>
      <c r="D133" s="52"/>
      <c r="E133" s="52"/>
      <c r="F133" s="71"/>
      <c r="G133" s="52"/>
      <c r="H133" s="86"/>
      <c r="I133" s="243"/>
      <c r="J133" s="201"/>
      <c r="K133" s="202"/>
      <c r="L133" s="203"/>
      <c r="M133" s="203"/>
      <c r="N133" s="203"/>
      <c r="O133" s="203"/>
      <c r="P133" s="203"/>
      <c r="Q133" s="203"/>
      <c r="R133" s="203"/>
      <c r="S133" s="203"/>
      <c r="T133" s="203"/>
      <c r="U133" s="203"/>
      <c r="V133" s="203"/>
      <c r="W133" s="203"/>
      <c r="X133" s="203"/>
      <c r="Y133" s="203"/>
      <c r="Z133" s="203"/>
      <c r="AA133" s="203"/>
      <c r="AB133" s="203"/>
      <c r="AC133" s="203"/>
      <c r="AD133" s="203"/>
      <c r="AE133" s="203"/>
      <c r="AF133" s="203"/>
      <c r="AG133" s="203"/>
      <c r="AH133" s="203"/>
      <c r="AI133" s="203"/>
      <c r="AJ133" s="203"/>
      <c r="AK133" s="203"/>
      <c r="AL133" s="203"/>
      <c r="AM133" s="203"/>
      <c r="AN133" s="203"/>
      <c r="AO133" s="203"/>
      <c r="AP133" s="203"/>
      <c r="AQ133" s="203"/>
      <c r="AR133" s="203"/>
      <c r="AS133" s="203"/>
      <c r="AT133" s="203"/>
      <c r="AU133" s="203"/>
      <c r="AV133" s="203"/>
      <c r="AW133" s="203"/>
      <c r="AX133" s="203"/>
      <c r="AY133" s="203"/>
      <c r="AZ133" s="203"/>
      <c r="BA133" s="203"/>
      <c r="BB133" s="203"/>
      <c r="BC133" s="203"/>
      <c r="BD133" s="203"/>
      <c r="BE133" s="203"/>
      <c r="BF133" s="203"/>
      <c r="BG133" s="203"/>
      <c r="BH133" s="203"/>
      <c r="BI133" s="203"/>
      <c r="BJ133" s="203"/>
      <c r="BK133" s="203"/>
    </row>
    <row r="134" spans="2:63" s="67" customFormat="1" x14ac:dyDescent="0.25">
      <c r="C134" s="192"/>
      <c r="D134" s="52"/>
      <c r="E134" s="52"/>
      <c r="F134" s="3"/>
      <c r="G134" s="52"/>
      <c r="H134" s="87"/>
      <c r="I134" s="243"/>
      <c r="J134" s="201"/>
      <c r="K134" s="202"/>
      <c r="L134" s="203"/>
      <c r="M134" s="203"/>
      <c r="N134" s="203"/>
      <c r="O134" s="203"/>
      <c r="P134" s="203"/>
      <c r="Q134" s="203"/>
      <c r="R134" s="203"/>
      <c r="S134" s="203"/>
      <c r="T134" s="203"/>
      <c r="U134" s="203"/>
      <c r="V134" s="203"/>
      <c r="W134" s="203"/>
      <c r="X134" s="203"/>
      <c r="Y134" s="203"/>
      <c r="Z134" s="203"/>
      <c r="AA134" s="203"/>
      <c r="AB134" s="203"/>
      <c r="AC134" s="203"/>
      <c r="AD134" s="203"/>
      <c r="AE134" s="203"/>
      <c r="AF134" s="203"/>
      <c r="AG134" s="203"/>
      <c r="AH134" s="203"/>
      <c r="AI134" s="203"/>
      <c r="AJ134" s="203"/>
      <c r="AK134" s="203"/>
      <c r="AL134" s="203"/>
      <c r="AM134" s="203"/>
      <c r="AN134" s="203"/>
      <c r="AO134" s="203"/>
      <c r="AP134" s="203"/>
      <c r="AQ134" s="203"/>
      <c r="AR134" s="203"/>
      <c r="AS134" s="203"/>
      <c r="AT134" s="203"/>
      <c r="AU134" s="203"/>
      <c r="AV134" s="203"/>
      <c r="AW134" s="203"/>
      <c r="AX134" s="203"/>
      <c r="AY134" s="203"/>
      <c r="AZ134" s="203"/>
      <c r="BA134" s="203"/>
      <c r="BB134" s="203"/>
      <c r="BC134" s="203"/>
      <c r="BD134" s="203"/>
      <c r="BE134" s="203"/>
      <c r="BF134" s="203"/>
      <c r="BG134" s="203"/>
      <c r="BH134" s="203"/>
      <c r="BI134" s="203"/>
      <c r="BJ134" s="203"/>
      <c r="BK134" s="203"/>
    </row>
    <row r="135" spans="2:63" s="67" customFormat="1" x14ac:dyDescent="0.25">
      <c r="C135" s="192"/>
      <c r="D135" s="52"/>
      <c r="E135" s="52"/>
      <c r="F135" s="3"/>
      <c r="G135" s="52"/>
      <c r="H135" s="88"/>
      <c r="I135" s="243"/>
      <c r="J135" s="201"/>
      <c r="K135" s="202"/>
      <c r="L135" s="203"/>
      <c r="M135" s="203"/>
      <c r="N135" s="203"/>
      <c r="O135" s="203"/>
      <c r="P135" s="203"/>
      <c r="Q135" s="203"/>
      <c r="R135" s="203"/>
      <c r="S135" s="203"/>
      <c r="T135" s="203"/>
      <c r="U135" s="203"/>
      <c r="V135" s="203"/>
      <c r="W135" s="203"/>
      <c r="X135" s="203"/>
      <c r="Y135" s="203"/>
      <c r="Z135" s="203"/>
      <c r="AA135" s="203"/>
      <c r="AB135" s="203"/>
      <c r="AC135" s="203"/>
      <c r="AD135" s="203"/>
      <c r="AE135" s="203"/>
      <c r="AF135" s="203"/>
      <c r="AG135" s="203"/>
      <c r="AH135" s="203"/>
      <c r="AI135" s="203"/>
      <c r="AJ135" s="203"/>
      <c r="AK135" s="203"/>
      <c r="AL135" s="203"/>
      <c r="AM135" s="203"/>
      <c r="AN135" s="203"/>
      <c r="AO135" s="203"/>
      <c r="AP135" s="203"/>
      <c r="AQ135" s="203"/>
      <c r="AR135" s="203"/>
      <c r="AS135" s="203"/>
      <c r="AT135" s="203"/>
      <c r="AU135" s="203"/>
      <c r="AV135" s="203"/>
      <c r="AW135" s="203"/>
      <c r="AX135" s="203"/>
      <c r="AY135" s="203"/>
      <c r="AZ135" s="203"/>
      <c r="BA135" s="203"/>
      <c r="BB135" s="203"/>
      <c r="BC135" s="203"/>
      <c r="BD135" s="203"/>
      <c r="BE135" s="203"/>
      <c r="BF135" s="203"/>
      <c r="BG135" s="203"/>
      <c r="BH135" s="203"/>
      <c r="BI135" s="203"/>
      <c r="BJ135" s="203"/>
      <c r="BK135" s="203"/>
    </row>
    <row r="136" spans="2:63" s="67" customFormat="1" x14ac:dyDescent="0.25">
      <c r="C136" s="192"/>
      <c r="D136" s="52"/>
      <c r="E136" s="52"/>
      <c r="F136" s="3"/>
      <c r="G136" s="52"/>
      <c r="H136" s="88"/>
      <c r="I136" s="243"/>
      <c r="J136" s="201"/>
      <c r="K136" s="202"/>
      <c r="L136" s="203"/>
      <c r="M136" s="203"/>
      <c r="N136" s="203"/>
      <c r="O136" s="203"/>
      <c r="P136" s="203"/>
      <c r="Q136" s="203"/>
      <c r="R136" s="203"/>
      <c r="S136" s="203"/>
      <c r="T136" s="203"/>
      <c r="U136" s="203"/>
      <c r="V136" s="203"/>
      <c r="W136" s="203"/>
      <c r="X136" s="203"/>
      <c r="Y136" s="203"/>
      <c r="Z136" s="203"/>
      <c r="AA136" s="203"/>
      <c r="AB136" s="203"/>
      <c r="AC136" s="203"/>
      <c r="AD136" s="203"/>
      <c r="AE136" s="203"/>
      <c r="AF136" s="203"/>
      <c r="AG136" s="203"/>
      <c r="AH136" s="203"/>
      <c r="AI136" s="203"/>
      <c r="AJ136" s="203"/>
      <c r="AK136" s="203"/>
      <c r="AL136" s="203"/>
      <c r="AM136" s="203"/>
      <c r="AN136" s="203"/>
      <c r="AO136" s="203"/>
      <c r="AP136" s="203"/>
      <c r="AQ136" s="203"/>
      <c r="AR136" s="203"/>
      <c r="AS136" s="203"/>
      <c r="AT136" s="203"/>
      <c r="AU136" s="203"/>
      <c r="AV136" s="203"/>
      <c r="AW136" s="203"/>
      <c r="AX136" s="203"/>
      <c r="AY136" s="203"/>
      <c r="AZ136" s="203"/>
      <c r="BA136" s="203"/>
      <c r="BB136" s="203"/>
      <c r="BC136" s="203"/>
      <c r="BD136" s="203"/>
      <c r="BE136" s="203"/>
      <c r="BF136" s="203"/>
      <c r="BG136" s="203"/>
      <c r="BH136" s="203"/>
      <c r="BI136" s="203"/>
      <c r="BJ136" s="203"/>
      <c r="BK136" s="203"/>
    </row>
    <row r="137" spans="2:63" s="67" customFormat="1" x14ac:dyDescent="0.25">
      <c r="C137" s="192"/>
      <c r="D137" s="52"/>
      <c r="E137" s="52"/>
      <c r="F137" s="52"/>
      <c r="G137" s="52"/>
      <c r="H137" s="88"/>
      <c r="I137" s="243"/>
      <c r="J137" s="201"/>
      <c r="K137" s="202"/>
      <c r="L137" s="203"/>
      <c r="M137" s="203"/>
      <c r="N137" s="203"/>
      <c r="O137" s="203"/>
      <c r="P137" s="203"/>
      <c r="Q137" s="203"/>
      <c r="R137" s="203"/>
      <c r="S137" s="203"/>
      <c r="T137" s="203"/>
      <c r="U137" s="203"/>
      <c r="V137" s="203"/>
      <c r="W137" s="203"/>
      <c r="X137" s="203"/>
      <c r="Y137" s="203"/>
      <c r="Z137" s="203"/>
      <c r="AA137" s="203"/>
      <c r="AB137" s="203"/>
      <c r="AC137" s="203"/>
      <c r="AD137" s="203"/>
      <c r="AE137" s="203"/>
      <c r="AF137" s="203"/>
      <c r="AG137" s="203"/>
      <c r="AH137" s="203"/>
      <c r="AI137" s="203"/>
      <c r="AJ137" s="203"/>
      <c r="AK137" s="203"/>
      <c r="AL137" s="203"/>
      <c r="AM137" s="203"/>
      <c r="AN137" s="203"/>
      <c r="AO137" s="203"/>
      <c r="AP137" s="203"/>
      <c r="AQ137" s="203"/>
      <c r="AR137" s="203"/>
      <c r="AS137" s="203"/>
      <c r="AT137" s="203"/>
      <c r="AU137" s="203"/>
      <c r="AV137" s="203"/>
      <c r="AW137" s="203"/>
      <c r="AX137" s="203"/>
      <c r="AY137" s="203"/>
      <c r="AZ137" s="203"/>
      <c r="BA137" s="203"/>
      <c r="BB137" s="203"/>
      <c r="BC137" s="203"/>
      <c r="BD137" s="203"/>
      <c r="BE137" s="203"/>
      <c r="BF137" s="203"/>
      <c r="BG137" s="203"/>
      <c r="BH137" s="203"/>
      <c r="BI137" s="203"/>
      <c r="BJ137" s="203"/>
      <c r="BK137" s="203"/>
    </row>
    <row r="138" spans="2:63" s="67" customFormat="1" x14ac:dyDescent="0.25">
      <c r="C138" s="192"/>
      <c r="D138" s="52"/>
      <c r="E138" s="52"/>
      <c r="F138" s="52"/>
      <c r="G138" s="52"/>
      <c r="H138" s="89"/>
      <c r="I138" s="243"/>
      <c r="J138" s="201"/>
      <c r="K138" s="202"/>
      <c r="L138" s="203"/>
      <c r="M138" s="203"/>
      <c r="N138" s="203"/>
      <c r="O138" s="203"/>
      <c r="P138" s="203"/>
      <c r="Q138" s="203"/>
      <c r="R138" s="203"/>
      <c r="S138" s="203"/>
      <c r="T138" s="203"/>
      <c r="U138" s="203"/>
      <c r="V138" s="203"/>
      <c r="W138" s="203"/>
      <c r="X138" s="203"/>
      <c r="Y138" s="203"/>
      <c r="Z138" s="203"/>
      <c r="AA138" s="203"/>
      <c r="AB138" s="203"/>
      <c r="AC138" s="203"/>
      <c r="AD138" s="203"/>
      <c r="AE138" s="203"/>
      <c r="AF138" s="203"/>
      <c r="AG138" s="203"/>
      <c r="AH138" s="203"/>
      <c r="AI138" s="203"/>
      <c r="AJ138" s="203"/>
      <c r="AK138" s="203"/>
      <c r="AL138" s="203"/>
      <c r="AM138" s="203"/>
      <c r="AN138" s="203"/>
      <c r="AO138" s="203"/>
      <c r="AP138" s="203"/>
      <c r="AQ138" s="203"/>
      <c r="AR138" s="203"/>
      <c r="AS138" s="203"/>
      <c r="AT138" s="203"/>
      <c r="AU138" s="203"/>
      <c r="AV138" s="203"/>
      <c r="AW138" s="203"/>
      <c r="AX138" s="203"/>
      <c r="AY138" s="203"/>
      <c r="AZ138" s="203"/>
      <c r="BA138" s="203"/>
      <c r="BB138" s="203"/>
      <c r="BC138" s="203"/>
      <c r="BD138" s="203"/>
      <c r="BE138" s="203"/>
      <c r="BF138" s="203"/>
      <c r="BG138" s="203"/>
      <c r="BH138" s="203"/>
      <c r="BI138" s="203"/>
      <c r="BJ138" s="203"/>
      <c r="BK138" s="203"/>
    </row>
    <row r="139" spans="2:63" s="67" customFormat="1" x14ac:dyDescent="0.25">
      <c r="C139" s="192"/>
      <c r="D139" s="52"/>
      <c r="E139" s="52"/>
      <c r="F139" s="52"/>
      <c r="G139" s="52"/>
      <c r="H139" s="90"/>
      <c r="I139" s="243"/>
      <c r="J139" s="201"/>
      <c r="K139" s="202"/>
      <c r="L139" s="203"/>
      <c r="M139" s="203"/>
      <c r="N139" s="203"/>
      <c r="O139" s="203"/>
      <c r="P139" s="203"/>
      <c r="Q139" s="203"/>
      <c r="R139" s="203"/>
      <c r="S139" s="203"/>
      <c r="T139" s="203"/>
      <c r="U139" s="203"/>
      <c r="V139" s="203"/>
      <c r="W139" s="203"/>
      <c r="X139" s="203"/>
      <c r="Y139" s="203"/>
      <c r="Z139" s="203"/>
      <c r="AA139" s="203"/>
      <c r="AB139" s="203"/>
      <c r="AC139" s="203"/>
      <c r="AD139" s="203"/>
      <c r="AE139" s="203"/>
      <c r="AF139" s="203"/>
      <c r="AG139" s="203"/>
      <c r="AH139" s="203"/>
      <c r="AI139" s="203"/>
      <c r="AJ139" s="203"/>
      <c r="AK139" s="203"/>
      <c r="AL139" s="203"/>
      <c r="AM139" s="203"/>
      <c r="AN139" s="203"/>
      <c r="AO139" s="203"/>
      <c r="AP139" s="203"/>
      <c r="AQ139" s="203"/>
      <c r="AR139" s="203"/>
      <c r="AS139" s="203"/>
      <c r="AT139" s="203"/>
      <c r="AU139" s="203"/>
      <c r="AV139" s="203"/>
      <c r="AW139" s="203"/>
      <c r="AX139" s="203"/>
      <c r="AY139" s="203"/>
      <c r="AZ139" s="203"/>
      <c r="BA139" s="203"/>
      <c r="BB139" s="203"/>
      <c r="BC139" s="203"/>
      <c r="BD139" s="203"/>
      <c r="BE139" s="203"/>
      <c r="BF139" s="203"/>
      <c r="BG139" s="203"/>
      <c r="BH139" s="203"/>
      <c r="BI139" s="203"/>
      <c r="BJ139" s="203"/>
      <c r="BK139" s="203"/>
    </row>
    <row r="140" spans="2:63" x14ac:dyDescent="0.25">
      <c r="H140" s="89"/>
    </row>
    <row r="141" spans="2:63" x14ac:dyDescent="0.25">
      <c r="H141" s="89"/>
    </row>
  </sheetData>
  <autoFilter ref="B7:H132"/>
  <mergeCells count="6">
    <mergeCell ref="B8:B9"/>
    <mergeCell ref="B2:H2"/>
    <mergeCell ref="B3:H3"/>
    <mergeCell ref="B4:H4"/>
    <mergeCell ref="B5:H5"/>
    <mergeCell ref="B6:H6"/>
  </mergeCells>
  <printOptions horizontalCentered="1" gridLines="1"/>
  <pageMargins left="0.39370078740157483" right="0.39370078740157483" top="0.39370078740157483" bottom="0.39370078740157483" header="0.51181102362204722" footer="0.51181102362204722"/>
  <pageSetup scale="80"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1"/>
  <sheetViews>
    <sheetView zoomScaleNormal="100" workbookViewId="0">
      <selection activeCell="F11" sqref="F11"/>
    </sheetView>
  </sheetViews>
  <sheetFormatPr baseColWidth="10" defaultRowHeight="15" x14ac:dyDescent="0.25"/>
  <cols>
    <col min="1" max="1" width="11.42578125" style="108"/>
    <col min="2" max="2" width="41" style="108" customWidth="1"/>
    <col min="3" max="3" width="18.140625" style="108" customWidth="1"/>
    <col min="4" max="4" width="13" style="108" customWidth="1"/>
    <col min="5" max="5" width="12" style="108" customWidth="1"/>
    <col min="6" max="6" width="17.42578125" style="108" bestFit="1" customWidth="1"/>
    <col min="7" max="7" width="15" style="108" customWidth="1"/>
    <col min="8" max="8" width="14" style="108" bestFit="1" customWidth="1"/>
    <col min="9" max="9" width="70.5703125" style="108" customWidth="1"/>
    <col min="10" max="16384" width="11.42578125" style="108"/>
  </cols>
  <sheetData>
    <row r="1" spans="2:12" ht="15.75" x14ac:dyDescent="0.25">
      <c r="B1" s="310" t="s">
        <v>12</v>
      </c>
      <c r="C1" s="310"/>
      <c r="D1" s="310"/>
      <c r="E1" s="310"/>
      <c r="F1" s="310"/>
      <c r="G1" s="310"/>
      <c r="H1" s="310"/>
      <c r="I1" s="310"/>
    </row>
    <row r="2" spans="2:12" x14ac:dyDescent="0.25">
      <c r="B2" s="311" t="s">
        <v>150</v>
      </c>
      <c r="C2" s="311"/>
      <c r="D2" s="311"/>
      <c r="E2" s="311"/>
      <c r="F2" s="311"/>
      <c r="G2" s="311"/>
      <c r="H2" s="311"/>
      <c r="I2" s="311"/>
    </row>
    <row r="3" spans="2:12" x14ac:dyDescent="0.25">
      <c r="B3" s="311"/>
      <c r="C3" s="311"/>
      <c r="D3" s="311"/>
      <c r="E3" s="311"/>
      <c r="F3" s="311"/>
      <c r="G3" s="311"/>
      <c r="H3" s="311"/>
      <c r="I3" s="311"/>
    </row>
    <row r="4" spans="2:12" ht="16.5" thickBot="1" x14ac:dyDescent="0.3">
      <c r="B4" s="214"/>
      <c r="C4" s="214"/>
      <c r="D4" s="214"/>
      <c r="E4" s="214"/>
      <c r="F4" s="214"/>
      <c r="G4" s="214"/>
      <c r="H4" s="214"/>
      <c r="I4" s="214"/>
    </row>
    <row r="5" spans="2:12" ht="32.25" thickBot="1" x14ac:dyDescent="0.3">
      <c r="B5" s="124" t="s">
        <v>68</v>
      </c>
      <c r="C5" s="106" t="s">
        <v>91</v>
      </c>
      <c r="D5" s="125" t="s">
        <v>53</v>
      </c>
      <c r="E5" s="74" t="s">
        <v>62</v>
      </c>
      <c r="F5" s="233" t="s">
        <v>133</v>
      </c>
      <c r="G5" s="234" t="s">
        <v>132</v>
      </c>
      <c r="H5" s="235" t="s">
        <v>59</v>
      </c>
      <c r="I5" s="130" t="s">
        <v>60</v>
      </c>
    </row>
    <row r="6" spans="2:12" ht="15.75" x14ac:dyDescent="0.25">
      <c r="B6" s="216" t="s">
        <v>8</v>
      </c>
      <c r="C6" s="217"/>
      <c r="D6" s="218"/>
      <c r="E6" s="219"/>
      <c r="F6" s="229"/>
      <c r="G6" s="230"/>
      <c r="H6" s="221"/>
      <c r="I6" s="220"/>
    </row>
    <row r="7" spans="2:12" s="123" customFormat="1" ht="15.75" x14ac:dyDescent="0.25">
      <c r="B7" s="98" t="s">
        <v>134</v>
      </c>
      <c r="C7" s="173"/>
      <c r="D7" s="73"/>
      <c r="E7" s="211"/>
      <c r="F7" s="232">
        <f>SUM(F8:F8)</f>
        <v>0</v>
      </c>
      <c r="G7" s="236">
        <v>0</v>
      </c>
      <c r="H7" s="223"/>
      <c r="I7" s="172"/>
      <c r="J7" s="126"/>
      <c r="K7" s="126"/>
      <c r="L7" s="127"/>
    </row>
    <row r="8" spans="2:12" ht="45" x14ac:dyDescent="0.25">
      <c r="B8" s="213" t="s">
        <v>151</v>
      </c>
      <c r="C8" s="175">
        <v>2000000</v>
      </c>
      <c r="D8" s="158">
        <v>44</v>
      </c>
      <c r="E8" s="212" t="s">
        <v>152</v>
      </c>
      <c r="F8" s="237">
        <v>0</v>
      </c>
      <c r="G8" s="231">
        <v>0</v>
      </c>
      <c r="H8" s="222">
        <v>1</v>
      </c>
      <c r="I8" s="215" t="s">
        <v>157</v>
      </c>
    </row>
    <row r="9" spans="2:12" s="123" customFormat="1" ht="15.75" x14ac:dyDescent="0.25">
      <c r="B9" s="98" t="s">
        <v>141</v>
      </c>
      <c r="C9" s="173"/>
      <c r="D9" s="73"/>
      <c r="E9" s="211"/>
      <c r="F9" s="232">
        <f>SUM(F10)</f>
        <v>0</v>
      </c>
      <c r="G9" s="236">
        <f>SUM(G10:G17)</f>
        <v>0</v>
      </c>
      <c r="H9" s="223">
        <v>1</v>
      </c>
      <c r="I9" s="172"/>
      <c r="J9" s="126"/>
      <c r="K9" s="126"/>
      <c r="L9" s="127"/>
    </row>
    <row r="10" spans="2:12" ht="76.5" thickBot="1" x14ac:dyDescent="0.3">
      <c r="B10" s="93" t="s">
        <v>153</v>
      </c>
      <c r="C10" s="224">
        <v>14000000</v>
      </c>
      <c r="D10" s="225">
        <v>1</v>
      </c>
      <c r="E10" s="226" t="s">
        <v>89</v>
      </c>
      <c r="F10" s="238">
        <v>0</v>
      </c>
      <c r="G10" s="239">
        <v>0</v>
      </c>
      <c r="H10" s="242">
        <v>1</v>
      </c>
      <c r="I10" s="227" t="s">
        <v>154</v>
      </c>
    </row>
    <row r="11" spans="2:12" ht="16.5" thickBot="1" x14ac:dyDescent="0.3">
      <c r="B11" s="128" t="s">
        <v>45</v>
      </c>
      <c r="C11" s="150"/>
      <c r="D11" s="129"/>
      <c r="E11" s="174"/>
      <c r="F11" s="240">
        <f>+F9+F7</f>
        <v>0</v>
      </c>
      <c r="G11" s="241">
        <v>0</v>
      </c>
      <c r="H11" s="228">
        <v>1</v>
      </c>
      <c r="I11" s="131"/>
    </row>
  </sheetData>
  <mergeCells count="2">
    <mergeCell ref="B1:I1"/>
    <mergeCell ref="B2:I3"/>
  </mergeCells>
  <printOptions horizontalCentered="1"/>
  <pageMargins left="0.19685039370078741" right="0.19685039370078741" top="0.39370078740157483" bottom="0.39370078740157483" header="0.31496062992125984" footer="0.31496062992125984"/>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4"/>
  <sheetViews>
    <sheetView showGridLines="0" tabSelected="1" topLeftCell="A38" zoomScale="70" zoomScaleNormal="70" workbookViewId="0">
      <selection activeCell="D44" sqref="D44"/>
    </sheetView>
  </sheetViews>
  <sheetFormatPr baseColWidth="10" defaultColWidth="20.28515625" defaultRowHeight="15" x14ac:dyDescent="0.25"/>
  <cols>
    <col min="1" max="2" width="30.85546875" style="119" customWidth="1"/>
    <col min="3" max="3" width="36.42578125" style="109" customWidth="1"/>
    <col min="4" max="4" width="57.5703125" style="109" customWidth="1"/>
    <col min="5" max="5" width="16.42578125" style="247" customWidth="1"/>
    <col min="6" max="6" width="21.140625" style="248" bestFit="1" customWidth="1"/>
    <col min="7" max="7" width="18.7109375" style="109" customWidth="1"/>
    <col min="8" max="8" width="25.28515625" style="249" customWidth="1"/>
    <col min="9" max="9" width="113.85546875" style="109" customWidth="1"/>
    <col min="10" max="11" width="0" style="109" hidden="1" customWidth="1"/>
    <col min="12" max="12" width="21" style="250" bestFit="1" customWidth="1"/>
    <col min="13" max="13" width="11.7109375" style="109" customWidth="1"/>
    <col min="14" max="257" width="20.28515625" style="109"/>
    <col min="258" max="258" width="45.28515625" style="109" bestFit="1" customWidth="1"/>
    <col min="259" max="259" width="0" style="109" hidden="1" customWidth="1"/>
    <col min="260" max="260" width="15" style="109" bestFit="1" customWidth="1"/>
    <col min="261" max="261" width="12.28515625" style="109" bestFit="1" customWidth="1"/>
    <col min="262" max="264" width="16.7109375" style="109" bestFit="1" customWidth="1"/>
    <col min="265" max="265" width="73.28515625" style="109" customWidth="1"/>
    <col min="266" max="513" width="20.28515625" style="109"/>
    <col min="514" max="514" width="45.28515625" style="109" bestFit="1" customWidth="1"/>
    <col min="515" max="515" width="0" style="109" hidden="1" customWidth="1"/>
    <col min="516" max="516" width="15" style="109" bestFit="1" customWidth="1"/>
    <col min="517" max="517" width="12.28515625" style="109" bestFit="1" customWidth="1"/>
    <col min="518" max="520" width="16.7109375" style="109" bestFit="1" customWidth="1"/>
    <col min="521" max="521" width="73.28515625" style="109" customWidth="1"/>
    <col min="522" max="769" width="20.28515625" style="109"/>
    <col min="770" max="770" width="45.28515625" style="109" bestFit="1" customWidth="1"/>
    <col min="771" max="771" width="0" style="109" hidden="1" customWidth="1"/>
    <col min="772" max="772" width="15" style="109" bestFit="1" customWidth="1"/>
    <col min="773" max="773" width="12.28515625" style="109" bestFit="1" customWidth="1"/>
    <col min="774" max="776" width="16.7109375" style="109" bestFit="1" customWidth="1"/>
    <col min="777" max="777" width="73.28515625" style="109" customWidth="1"/>
    <col min="778" max="1025" width="20.28515625" style="109"/>
    <col min="1026" max="1026" width="45.28515625" style="109" bestFit="1" customWidth="1"/>
    <col min="1027" max="1027" width="0" style="109" hidden="1" customWidth="1"/>
    <col min="1028" max="1028" width="15" style="109" bestFit="1" customWidth="1"/>
    <col min="1029" max="1029" width="12.28515625" style="109" bestFit="1" customWidth="1"/>
    <col min="1030" max="1032" width="16.7109375" style="109" bestFit="1" customWidth="1"/>
    <col min="1033" max="1033" width="73.28515625" style="109" customWidth="1"/>
    <col min="1034" max="1281" width="20.28515625" style="109"/>
    <col min="1282" max="1282" width="45.28515625" style="109" bestFit="1" customWidth="1"/>
    <col min="1283" max="1283" width="0" style="109" hidden="1" customWidth="1"/>
    <col min="1284" max="1284" width="15" style="109" bestFit="1" customWidth="1"/>
    <col min="1285" max="1285" width="12.28515625" style="109" bestFit="1" customWidth="1"/>
    <col min="1286" max="1288" width="16.7109375" style="109" bestFit="1" customWidth="1"/>
    <col min="1289" max="1289" width="73.28515625" style="109" customWidth="1"/>
    <col min="1290" max="1537" width="20.28515625" style="109"/>
    <col min="1538" max="1538" width="45.28515625" style="109" bestFit="1" customWidth="1"/>
    <col min="1539" max="1539" width="0" style="109" hidden="1" customWidth="1"/>
    <col min="1540" max="1540" width="15" style="109" bestFit="1" customWidth="1"/>
    <col min="1541" max="1541" width="12.28515625" style="109" bestFit="1" customWidth="1"/>
    <col min="1542" max="1544" width="16.7109375" style="109" bestFit="1" customWidth="1"/>
    <col min="1545" max="1545" width="73.28515625" style="109" customWidth="1"/>
    <col min="1546" max="1793" width="20.28515625" style="109"/>
    <col min="1794" max="1794" width="45.28515625" style="109" bestFit="1" customWidth="1"/>
    <col min="1795" max="1795" width="0" style="109" hidden="1" customWidth="1"/>
    <col min="1796" max="1796" width="15" style="109" bestFit="1" customWidth="1"/>
    <col min="1797" max="1797" width="12.28515625" style="109" bestFit="1" customWidth="1"/>
    <col min="1798" max="1800" width="16.7109375" style="109" bestFit="1" customWidth="1"/>
    <col min="1801" max="1801" width="73.28515625" style="109" customWidth="1"/>
    <col min="1802" max="2049" width="20.28515625" style="109"/>
    <col min="2050" max="2050" width="45.28515625" style="109" bestFit="1" customWidth="1"/>
    <col min="2051" max="2051" width="0" style="109" hidden="1" customWidth="1"/>
    <col min="2052" max="2052" width="15" style="109" bestFit="1" customWidth="1"/>
    <col min="2053" max="2053" width="12.28515625" style="109" bestFit="1" customWidth="1"/>
    <col min="2054" max="2056" width="16.7109375" style="109" bestFit="1" customWidth="1"/>
    <col min="2057" max="2057" width="73.28515625" style="109" customWidth="1"/>
    <col min="2058" max="2305" width="20.28515625" style="109"/>
    <col min="2306" max="2306" width="45.28515625" style="109" bestFit="1" customWidth="1"/>
    <col min="2307" max="2307" width="0" style="109" hidden="1" customWidth="1"/>
    <col min="2308" max="2308" width="15" style="109" bestFit="1" customWidth="1"/>
    <col min="2309" max="2309" width="12.28515625" style="109" bestFit="1" customWidth="1"/>
    <col min="2310" max="2312" width="16.7109375" style="109" bestFit="1" customWidth="1"/>
    <col min="2313" max="2313" width="73.28515625" style="109" customWidth="1"/>
    <col min="2314" max="2561" width="20.28515625" style="109"/>
    <col min="2562" max="2562" width="45.28515625" style="109" bestFit="1" customWidth="1"/>
    <col min="2563" max="2563" width="0" style="109" hidden="1" customWidth="1"/>
    <col min="2564" max="2564" width="15" style="109" bestFit="1" customWidth="1"/>
    <col min="2565" max="2565" width="12.28515625" style="109" bestFit="1" customWidth="1"/>
    <col min="2566" max="2568" width="16.7109375" style="109" bestFit="1" customWidth="1"/>
    <col min="2569" max="2569" width="73.28515625" style="109" customWidth="1"/>
    <col min="2570" max="2817" width="20.28515625" style="109"/>
    <col min="2818" max="2818" width="45.28515625" style="109" bestFit="1" customWidth="1"/>
    <col min="2819" max="2819" width="0" style="109" hidden="1" customWidth="1"/>
    <col min="2820" max="2820" width="15" style="109" bestFit="1" customWidth="1"/>
    <col min="2821" max="2821" width="12.28515625" style="109" bestFit="1" customWidth="1"/>
    <col min="2822" max="2824" width="16.7109375" style="109" bestFit="1" customWidth="1"/>
    <col min="2825" max="2825" width="73.28515625" style="109" customWidth="1"/>
    <col min="2826" max="3073" width="20.28515625" style="109"/>
    <col min="3074" max="3074" width="45.28515625" style="109" bestFit="1" customWidth="1"/>
    <col min="3075" max="3075" width="0" style="109" hidden="1" customWidth="1"/>
    <col min="3076" max="3076" width="15" style="109" bestFit="1" customWidth="1"/>
    <col min="3077" max="3077" width="12.28515625" style="109" bestFit="1" customWidth="1"/>
    <col min="3078" max="3080" width="16.7109375" style="109" bestFit="1" customWidth="1"/>
    <col min="3081" max="3081" width="73.28515625" style="109" customWidth="1"/>
    <col min="3082" max="3329" width="20.28515625" style="109"/>
    <col min="3330" max="3330" width="45.28515625" style="109" bestFit="1" customWidth="1"/>
    <col min="3331" max="3331" width="0" style="109" hidden="1" customWidth="1"/>
    <col min="3332" max="3332" width="15" style="109" bestFit="1" customWidth="1"/>
    <col min="3333" max="3333" width="12.28515625" style="109" bestFit="1" customWidth="1"/>
    <col min="3334" max="3336" width="16.7109375" style="109" bestFit="1" customWidth="1"/>
    <col min="3337" max="3337" width="73.28515625" style="109" customWidth="1"/>
    <col min="3338" max="3585" width="20.28515625" style="109"/>
    <col min="3586" max="3586" width="45.28515625" style="109" bestFit="1" customWidth="1"/>
    <col min="3587" max="3587" width="0" style="109" hidden="1" customWidth="1"/>
    <col min="3588" max="3588" width="15" style="109" bestFit="1" customWidth="1"/>
    <col min="3589" max="3589" width="12.28515625" style="109" bestFit="1" customWidth="1"/>
    <col min="3590" max="3592" width="16.7109375" style="109" bestFit="1" customWidth="1"/>
    <col min="3593" max="3593" width="73.28515625" style="109" customWidth="1"/>
    <col min="3594" max="3841" width="20.28515625" style="109"/>
    <col min="3842" max="3842" width="45.28515625" style="109" bestFit="1" customWidth="1"/>
    <col min="3843" max="3843" width="0" style="109" hidden="1" customWidth="1"/>
    <col min="3844" max="3844" width="15" style="109" bestFit="1" customWidth="1"/>
    <col min="3845" max="3845" width="12.28515625" style="109" bestFit="1" customWidth="1"/>
    <col min="3846" max="3848" width="16.7109375" style="109" bestFit="1" customWidth="1"/>
    <col min="3849" max="3849" width="73.28515625" style="109" customWidth="1"/>
    <col min="3850" max="4097" width="20.28515625" style="109"/>
    <col min="4098" max="4098" width="45.28515625" style="109" bestFit="1" customWidth="1"/>
    <col min="4099" max="4099" width="0" style="109" hidden="1" customWidth="1"/>
    <col min="4100" max="4100" width="15" style="109" bestFit="1" customWidth="1"/>
    <col min="4101" max="4101" width="12.28515625" style="109" bestFit="1" customWidth="1"/>
    <col min="4102" max="4104" width="16.7109375" style="109" bestFit="1" customWidth="1"/>
    <col min="4105" max="4105" width="73.28515625" style="109" customWidth="1"/>
    <col min="4106" max="4353" width="20.28515625" style="109"/>
    <col min="4354" max="4354" width="45.28515625" style="109" bestFit="1" customWidth="1"/>
    <col min="4355" max="4355" width="0" style="109" hidden="1" customWidth="1"/>
    <col min="4356" max="4356" width="15" style="109" bestFit="1" customWidth="1"/>
    <col min="4357" max="4357" width="12.28515625" style="109" bestFit="1" customWidth="1"/>
    <col min="4358" max="4360" width="16.7109375" style="109" bestFit="1" customWidth="1"/>
    <col min="4361" max="4361" width="73.28515625" style="109" customWidth="1"/>
    <col min="4362" max="4609" width="20.28515625" style="109"/>
    <col min="4610" max="4610" width="45.28515625" style="109" bestFit="1" customWidth="1"/>
    <col min="4611" max="4611" width="0" style="109" hidden="1" customWidth="1"/>
    <col min="4612" max="4612" width="15" style="109" bestFit="1" customWidth="1"/>
    <col min="4613" max="4613" width="12.28515625" style="109" bestFit="1" customWidth="1"/>
    <col min="4614" max="4616" width="16.7109375" style="109" bestFit="1" customWidth="1"/>
    <col min="4617" max="4617" width="73.28515625" style="109" customWidth="1"/>
    <col min="4618" max="4865" width="20.28515625" style="109"/>
    <col min="4866" max="4866" width="45.28515625" style="109" bestFit="1" customWidth="1"/>
    <col min="4867" max="4867" width="0" style="109" hidden="1" customWidth="1"/>
    <col min="4868" max="4868" width="15" style="109" bestFit="1" customWidth="1"/>
    <col min="4869" max="4869" width="12.28515625" style="109" bestFit="1" customWidth="1"/>
    <col min="4870" max="4872" width="16.7109375" style="109" bestFit="1" customWidth="1"/>
    <col min="4873" max="4873" width="73.28515625" style="109" customWidth="1"/>
    <col min="4874" max="5121" width="20.28515625" style="109"/>
    <col min="5122" max="5122" width="45.28515625" style="109" bestFit="1" customWidth="1"/>
    <col min="5123" max="5123" width="0" style="109" hidden="1" customWidth="1"/>
    <col min="5124" max="5124" width="15" style="109" bestFit="1" customWidth="1"/>
    <col min="5125" max="5125" width="12.28515625" style="109" bestFit="1" customWidth="1"/>
    <col min="5126" max="5128" width="16.7109375" style="109" bestFit="1" customWidth="1"/>
    <col min="5129" max="5129" width="73.28515625" style="109" customWidth="1"/>
    <col min="5130" max="5377" width="20.28515625" style="109"/>
    <col min="5378" max="5378" width="45.28515625" style="109" bestFit="1" customWidth="1"/>
    <col min="5379" max="5379" width="0" style="109" hidden="1" customWidth="1"/>
    <col min="5380" max="5380" width="15" style="109" bestFit="1" customWidth="1"/>
    <col min="5381" max="5381" width="12.28515625" style="109" bestFit="1" customWidth="1"/>
    <col min="5382" max="5384" width="16.7109375" style="109" bestFit="1" customWidth="1"/>
    <col min="5385" max="5385" width="73.28515625" style="109" customWidth="1"/>
    <col min="5386" max="5633" width="20.28515625" style="109"/>
    <col min="5634" max="5634" width="45.28515625" style="109" bestFit="1" customWidth="1"/>
    <col min="5635" max="5635" width="0" style="109" hidden="1" customWidth="1"/>
    <col min="5636" max="5636" width="15" style="109" bestFit="1" customWidth="1"/>
    <col min="5637" max="5637" width="12.28515625" style="109" bestFit="1" customWidth="1"/>
    <col min="5638" max="5640" width="16.7109375" style="109" bestFit="1" customWidth="1"/>
    <col min="5641" max="5641" width="73.28515625" style="109" customWidth="1"/>
    <col min="5642" max="5889" width="20.28515625" style="109"/>
    <col min="5890" max="5890" width="45.28515625" style="109" bestFit="1" customWidth="1"/>
    <col min="5891" max="5891" width="0" style="109" hidden="1" customWidth="1"/>
    <col min="5892" max="5892" width="15" style="109" bestFit="1" customWidth="1"/>
    <col min="5893" max="5893" width="12.28515625" style="109" bestFit="1" customWidth="1"/>
    <col min="5894" max="5896" width="16.7109375" style="109" bestFit="1" customWidth="1"/>
    <col min="5897" max="5897" width="73.28515625" style="109" customWidth="1"/>
    <col min="5898" max="6145" width="20.28515625" style="109"/>
    <col min="6146" max="6146" width="45.28515625" style="109" bestFit="1" customWidth="1"/>
    <col min="6147" max="6147" width="0" style="109" hidden="1" customWidth="1"/>
    <col min="6148" max="6148" width="15" style="109" bestFit="1" customWidth="1"/>
    <col min="6149" max="6149" width="12.28515625" style="109" bestFit="1" customWidth="1"/>
    <col min="6150" max="6152" width="16.7109375" style="109" bestFit="1" customWidth="1"/>
    <col min="6153" max="6153" width="73.28515625" style="109" customWidth="1"/>
    <col min="6154" max="6401" width="20.28515625" style="109"/>
    <col min="6402" max="6402" width="45.28515625" style="109" bestFit="1" customWidth="1"/>
    <col min="6403" max="6403" width="0" style="109" hidden="1" customWidth="1"/>
    <col min="6404" max="6404" width="15" style="109" bestFit="1" customWidth="1"/>
    <col min="6405" max="6405" width="12.28515625" style="109" bestFit="1" customWidth="1"/>
    <col min="6406" max="6408" width="16.7109375" style="109" bestFit="1" customWidth="1"/>
    <col min="6409" max="6409" width="73.28515625" style="109" customWidth="1"/>
    <col min="6410" max="6657" width="20.28515625" style="109"/>
    <col min="6658" max="6658" width="45.28515625" style="109" bestFit="1" customWidth="1"/>
    <col min="6659" max="6659" width="0" style="109" hidden="1" customWidth="1"/>
    <col min="6660" max="6660" width="15" style="109" bestFit="1" customWidth="1"/>
    <col min="6661" max="6661" width="12.28515625" style="109" bestFit="1" customWidth="1"/>
    <col min="6662" max="6664" width="16.7109375" style="109" bestFit="1" customWidth="1"/>
    <col min="6665" max="6665" width="73.28515625" style="109" customWidth="1"/>
    <col min="6666" max="6913" width="20.28515625" style="109"/>
    <col min="6914" max="6914" width="45.28515625" style="109" bestFit="1" customWidth="1"/>
    <col min="6915" max="6915" width="0" style="109" hidden="1" customWidth="1"/>
    <col min="6916" max="6916" width="15" style="109" bestFit="1" customWidth="1"/>
    <col min="6917" max="6917" width="12.28515625" style="109" bestFit="1" customWidth="1"/>
    <col min="6918" max="6920" width="16.7109375" style="109" bestFit="1" customWidth="1"/>
    <col min="6921" max="6921" width="73.28515625" style="109" customWidth="1"/>
    <col min="6922" max="7169" width="20.28515625" style="109"/>
    <col min="7170" max="7170" width="45.28515625" style="109" bestFit="1" customWidth="1"/>
    <col min="7171" max="7171" width="0" style="109" hidden="1" customWidth="1"/>
    <col min="7172" max="7172" width="15" style="109" bestFit="1" customWidth="1"/>
    <col min="7173" max="7173" width="12.28515625" style="109" bestFit="1" customWidth="1"/>
    <col min="7174" max="7176" width="16.7109375" style="109" bestFit="1" customWidth="1"/>
    <col min="7177" max="7177" width="73.28515625" style="109" customWidth="1"/>
    <col min="7178" max="7425" width="20.28515625" style="109"/>
    <col min="7426" max="7426" width="45.28515625" style="109" bestFit="1" customWidth="1"/>
    <col min="7427" max="7427" width="0" style="109" hidden="1" customWidth="1"/>
    <col min="7428" max="7428" width="15" style="109" bestFit="1" customWidth="1"/>
    <col min="7429" max="7429" width="12.28515625" style="109" bestFit="1" customWidth="1"/>
    <col min="7430" max="7432" width="16.7109375" style="109" bestFit="1" customWidth="1"/>
    <col min="7433" max="7433" width="73.28515625" style="109" customWidth="1"/>
    <col min="7434" max="7681" width="20.28515625" style="109"/>
    <col min="7682" max="7682" width="45.28515625" style="109" bestFit="1" customWidth="1"/>
    <col min="7683" max="7683" width="0" style="109" hidden="1" customWidth="1"/>
    <col min="7684" max="7684" width="15" style="109" bestFit="1" customWidth="1"/>
    <col min="7685" max="7685" width="12.28515625" style="109" bestFit="1" customWidth="1"/>
    <col min="7686" max="7688" width="16.7109375" style="109" bestFit="1" customWidth="1"/>
    <col min="7689" max="7689" width="73.28515625" style="109" customWidth="1"/>
    <col min="7690" max="7937" width="20.28515625" style="109"/>
    <col min="7938" max="7938" width="45.28515625" style="109" bestFit="1" customWidth="1"/>
    <col min="7939" max="7939" width="0" style="109" hidden="1" customWidth="1"/>
    <col min="7940" max="7940" width="15" style="109" bestFit="1" customWidth="1"/>
    <col min="7941" max="7941" width="12.28515625" style="109" bestFit="1" customWidth="1"/>
    <col min="7942" max="7944" width="16.7109375" style="109" bestFit="1" customWidth="1"/>
    <col min="7945" max="7945" width="73.28515625" style="109" customWidth="1"/>
    <col min="7946" max="8193" width="20.28515625" style="109"/>
    <col min="8194" max="8194" width="45.28515625" style="109" bestFit="1" customWidth="1"/>
    <col min="8195" max="8195" width="0" style="109" hidden="1" customWidth="1"/>
    <col min="8196" max="8196" width="15" style="109" bestFit="1" customWidth="1"/>
    <col min="8197" max="8197" width="12.28515625" style="109" bestFit="1" customWidth="1"/>
    <col min="8198" max="8200" width="16.7109375" style="109" bestFit="1" customWidth="1"/>
    <col min="8201" max="8201" width="73.28515625" style="109" customWidth="1"/>
    <col min="8202" max="8449" width="20.28515625" style="109"/>
    <col min="8450" max="8450" width="45.28515625" style="109" bestFit="1" customWidth="1"/>
    <col min="8451" max="8451" width="0" style="109" hidden="1" customWidth="1"/>
    <col min="8452" max="8452" width="15" style="109" bestFit="1" customWidth="1"/>
    <col min="8453" max="8453" width="12.28515625" style="109" bestFit="1" customWidth="1"/>
    <col min="8454" max="8456" width="16.7109375" style="109" bestFit="1" customWidth="1"/>
    <col min="8457" max="8457" width="73.28515625" style="109" customWidth="1"/>
    <col min="8458" max="8705" width="20.28515625" style="109"/>
    <col min="8706" max="8706" width="45.28515625" style="109" bestFit="1" customWidth="1"/>
    <col min="8707" max="8707" width="0" style="109" hidden="1" customWidth="1"/>
    <col min="8708" max="8708" width="15" style="109" bestFit="1" customWidth="1"/>
    <col min="8709" max="8709" width="12.28515625" style="109" bestFit="1" customWidth="1"/>
    <col min="8710" max="8712" width="16.7109375" style="109" bestFit="1" customWidth="1"/>
    <col min="8713" max="8713" width="73.28515625" style="109" customWidth="1"/>
    <col min="8714" max="8961" width="20.28515625" style="109"/>
    <col min="8962" max="8962" width="45.28515625" style="109" bestFit="1" customWidth="1"/>
    <col min="8963" max="8963" width="0" style="109" hidden="1" customWidth="1"/>
    <col min="8964" max="8964" width="15" style="109" bestFit="1" customWidth="1"/>
    <col min="8965" max="8965" width="12.28515625" style="109" bestFit="1" customWidth="1"/>
    <col min="8966" max="8968" width="16.7109375" style="109" bestFit="1" customWidth="1"/>
    <col min="8969" max="8969" width="73.28515625" style="109" customWidth="1"/>
    <col min="8970" max="9217" width="20.28515625" style="109"/>
    <col min="9218" max="9218" width="45.28515625" style="109" bestFit="1" customWidth="1"/>
    <col min="9219" max="9219" width="0" style="109" hidden="1" customWidth="1"/>
    <col min="9220" max="9220" width="15" style="109" bestFit="1" customWidth="1"/>
    <col min="9221" max="9221" width="12.28515625" style="109" bestFit="1" customWidth="1"/>
    <col min="9222" max="9224" width="16.7109375" style="109" bestFit="1" customWidth="1"/>
    <col min="9225" max="9225" width="73.28515625" style="109" customWidth="1"/>
    <col min="9226" max="9473" width="20.28515625" style="109"/>
    <col min="9474" max="9474" width="45.28515625" style="109" bestFit="1" customWidth="1"/>
    <col min="9475" max="9475" width="0" style="109" hidden="1" customWidth="1"/>
    <col min="9476" max="9476" width="15" style="109" bestFit="1" customWidth="1"/>
    <col min="9477" max="9477" width="12.28515625" style="109" bestFit="1" customWidth="1"/>
    <col min="9478" max="9480" width="16.7109375" style="109" bestFit="1" customWidth="1"/>
    <col min="9481" max="9481" width="73.28515625" style="109" customWidth="1"/>
    <col min="9482" max="9729" width="20.28515625" style="109"/>
    <col min="9730" max="9730" width="45.28515625" style="109" bestFit="1" customWidth="1"/>
    <col min="9731" max="9731" width="0" style="109" hidden="1" customWidth="1"/>
    <col min="9732" max="9732" width="15" style="109" bestFit="1" customWidth="1"/>
    <col min="9733" max="9733" width="12.28515625" style="109" bestFit="1" customWidth="1"/>
    <col min="9734" max="9736" width="16.7109375" style="109" bestFit="1" customWidth="1"/>
    <col min="9737" max="9737" width="73.28515625" style="109" customWidth="1"/>
    <col min="9738" max="9985" width="20.28515625" style="109"/>
    <col min="9986" max="9986" width="45.28515625" style="109" bestFit="1" customWidth="1"/>
    <col min="9987" max="9987" width="0" style="109" hidden="1" customWidth="1"/>
    <col min="9988" max="9988" width="15" style="109" bestFit="1" customWidth="1"/>
    <col min="9989" max="9989" width="12.28515625" style="109" bestFit="1" customWidth="1"/>
    <col min="9990" max="9992" width="16.7109375" style="109" bestFit="1" customWidth="1"/>
    <col min="9993" max="9993" width="73.28515625" style="109" customWidth="1"/>
    <col min="9994" max="10241" width="20.28515625" style="109"/>
    <col min="10242" max="10242" width="45.28515625" style="109" bestFit="1" customWidth="1"/>
    <col min="10243" max="10243" width="0" style="109" hidden="1" customWidth="1"/>
    <col min="10244" max="10244" width="15" style="109" bestFit="1" customWidth="1"/>
    <col min="10245" max="10245" width="12.28515625" style="109" bestFit="1" customWidth="1"/>
    <col min="10246" max="10248" width="16.7109375" style="109" bestFit="1" customWidth="1"/>
    <col min="10249" max="10249" width="73.28515625" style="109" customWidth="1"/>
    <col min="10250" max="10497" width="20.28515625" style="109"/>
    <col min="10498" max="10498" width="45.28515625" style="109" bestFit="1" customWidth="1"/>
    <col min="10499" max="10499" width="0" style="109" hidden="1" customWidth="1"/>
    <col min="10500" max="10500" width="15" style="109" bestFit="1" customWidth="1"/>
    <col min="10501" max="10501" width="12.28515625" style="109" bestFit="1" customWidth="1"/>
    <col min="10502" max="10504" width="16.7109375" style="109" bestFit="1" customWidth="1"/>
    <col min="10505" max="10505" width="73.28515625" style="109" customWidth="1"/>
    <col min="10506" max="10753" width="20.28515625" style="109"/>
    <col min="10754" max="10754" width="45.28515625" style="109" bestFit="1" customWidth="1"/>
    <col min="10755" max="10755" width="0" style="109" hidden="1" customWidth="1"/>
    <col min="10756" max="10756" width="15" style="109" bestFit="1" customWidth="1"/>
    <col min="10757" max="10757" width="12.28515625" style="109" bestFit="1" customWidth="1"/>
    <col min="10758" max="10760" width="16.7109375" style="109" bestFit="1" customWidth="1"/>
    <col min="10761" max="10761" width="73.28515625" style="109" customWidth="1"/>
    <col min="10762" max="11009" width="20.28515625" style="109"/>
    <col min="11010" max="11010" width="45.28515625" style="109" bestFit="1" customWidth="1"/>
    <col min="11011" max="11011" width="0" style="109" hidden="1" customWidth="1"/>
    <col min="11012" max="11012" width="15" style="109" bestFit="1" customWidth="1"/>
    <col min="11013" max="11013" width="12.28515625" style="109" bestFit="1" customWidth="1"/>
    <col min="11014" max="11016" width="16.7109375" style="109" bestFit="1" customWidth="1"/>
    <col min="11017" max="11017" width="73.28515625" style="109" customWidth="1"/>
    <col min="11018" max="11265" width="20.28515625" style="109"/>
    <col min="11266" max="11266" width="45.28515625" style="109" bestFit="1" customWidth="1"/>
    <col min="11267" max="11267" width="0" style="109" hidden="1" customWidth="1"/>
    <col min="11268" max="11268" width="15" style="109" bestFit="1" customWidth="1"/>
    <col min="11269" max="11269" width="12.28515625" style="109" bestFit="1" customWidth="1"/>
    <col min="11270" max="11272" width="16.7109375" style="109" bestFit="1" customWidth="1"/>
    <col min="11273" max="11273" width="73.28515625" style="109" customWidth="1"/>
    <col min="11274" max="11521" width="20.28515625" style="109"/>
    <col min="11522" max="11522" width="45.28515625" style="109" bestFit="1" customWidth="1"/>
    <col min="11523" max="11523" width="0" style="109" hidden="1" customWidth="1"/>
    <col min="11524" max="11524" width="15" style="109" bestFit="1" customWidth="1"/>
    <col min="11525" max="11525" width="12.28515625" style="109" bestFit="1" customWidth="1"/>
    <col min="11526" max="11528" width="16.7109375" style="109" bestFit="1" customWidth="1"/>
    <col min="11529" max="11529" width="73.28515625" style="109" customWidth="1"/>
    <col min="11530" max="11777" width="20.28515625" style="109"/>
    <col min="11778" max="11778" width="45.28515625" style="109" bestFit="1" customWidth="1"/>
    <col min="11779" max="11779" width="0" style="109" hidden="1" customWidth="1"/>
    <col min="11780" max="11780" width="15" style="109" bestFit="1" customWidth="1"/>
    <col min="11781" max="11781" width="12.28515625" style="109" bestFit="1" customWidth="1"/>
    <col min="11782" max="11784" width="16.7109375" style="109" bestFit="1" customWidth="1"/>
    <col min="11785" max="11785" width="73.28515625" style="109" customWidth="1"/>
    <col min="11786" max="12033" width="20.28515625" style="109"/>
    <col min="12034" max="12034" width="45.28515625" style="109" bestFit="1" customWidth="1"/>
    <col min="12035" max="12035" width="0" style="109" hidden="1" customWidth="1"/>
    <col min="12036" max="12036" width="15" style="109" bestFit="1" customWidth="1"/>
    <col min="12037" max="12037" width="12.28515625" style="109" bestFit="1" customWidth="1"/>
    <col min="12038" max="12040" width="16.7109375" style="109" bestFit="1" customWidth="1"/>
    <col min="12041" max="12041" width="73.28515625" style="109" customWidth="1"/>
    <col min="12042" max="12289" width="20.28515625" style="109"/>
    <col min="12290" max="12290" width="45.28515625" style="109" bestFit="1" customWidth="1"/>
    <col min="12291" max="12291" width="0" style="109" hidden="1" customWidth="1"/>
    <col min="12292" max="12292" width="15" style="109" bestFit="1" customWidth="1"/>
    <col min="12293" max="12293" width="12.28515625" style="109" bestFit="1" customWidth="1"/>
    <col min="12294" max="12296" width="16.7109375" style="109" bestFit="1" customWidth="1"/>
    <col min="12297" max="12297" width="73.28515625" style="109" customWidth="1"/>
    <col min="12298" max="12545" width="20.28515625" style="109"/>
    <col min="12546" max="12546" width="45.28515625" style="109" bestFit="1" customWidth="1"/>
    <col min="12547" max="12547" width="0" style="109" hidden="1" customWidth="1"/>
    <col min="12548" max="12548" width="15" style="109" bestFit="1" customWidth="1"/>
    <col min="12549" max="12549" width="12.28515625" style="109" bestFit="1" customWidth="1"/>
    <col min="12550" max="12552" width="16.7109375" style="109" bestFit="1" customWidth="1"/>
    <col min="12553" max="12553" width="73.28515625" style="109" customWidth="1"/>
    <col min="12554" max="12801" width="20.28515625" style="109"/>
    <col min="12802" max="12802" width="45.28515625" style="109" bestFit="1" customWidth="1"/>
    <col min="12803" max="12803" width="0" style="109" hidden="1" customWidth="1"/>
    <col min="12804" max="12804" width="15" style="109" bestFit="1" customWidth="1"/>
    <col min="12805" max="12805" width="12.28515625" style="109" bestFit="1" customWidth="1"/>
    <col min="12806" max="12808" width="16.7109375" style="109" bestFit="1" customWidth="1"/>
    <col min="12809" max="12809" width="73.28515625" style="109" customWidth="1"/>
    <col min="12810" max="13057" width="20.28515625" style="109"/>
    <col min="13058" max="13058" width="45.28515625" style="109" bestFit="1" customWidth="1"/>
    <col min="13059" max="13059" width="0" style="109" hidden="1" customWidth="1"/>
    <col min="13060" max="13060" width="15" style="109" bestFit="1" customWidth="1"/>
    <col min="13061" max="13061" width="12.28515625" style="109" bestFit="1" customWidth="1"/>
    <col min="13062" max="13064" width="16.7109375" style="109" bestFit="1" customWidth="1"/>
    <col min="13065" max="13065" width="73.28515625" style="109" customWidth="1"/>
    <col min="13066" max="13313" width="20.28515625" style="109"/>
    <col min="13314" max="13314" width="45.28515625" style="109" bestFit="1" customWidth="1"/>
    <col min="13315" max="13315" width="0" style="109" hidden="1" customWidth="1"/>
    <col min="13316" max="13316" width="15" style="109" bestFit="1" customWidth="1"/>
    <col min="13317" max="13317" width="12.28515625" style="109" bestFit="1" customWidth="1"/>
    <col min="13318" max="13320" width="16.7109375" style="109" bestFit="1" customWidth="1"/>
    <col min="13321" max="13321" width="73.28515625" style="109" customWidth="1"/>
    <col min="13322" max="13569" width="20.28515625" style="109"/>
    <col min="13570" max="13570" width="45.28515625" style="109" bestFit="1" customWidth="1"/>
    <col min="13571" max="13571" width="0" style="109" hidden="1" customWidth="1"/>
    <col min="13572" max="13572" width="15" style="109" bestFit="1" customWidth="1"/>
    <col min="13573" max="13573" width="12.28515625" style="109" bestFit="1" customWidth="1"/>
    <col min="13574" max="13576" width="16.7109375" style="109" bestFit="1" customWidth="1"/>
    <col min="13577" max="13577" width="73.28515625" style="109" customWidth="1"/>
    <col min="13578" max="13825" width="20.28515625" style="109"/>
    <col min="13826" max="13826" width="45.28515625" style="109" bestFit="1" customWidth="1"/>
    <col min="13827" max="13827" width="0" style="109" hidden="1" customWidth="1"/>
    <col min="13828" max="13828" width="15" style="109" bestFit="1" customWidth="1"/>
    <col min="13829" max="13829" width="12.28515625" style="109" bestFit="1" customWidth="1"/>
    <col min="13830" max="13832" width="16.7109375" style="109" bestFit="1" customWidth="1"/>
    <col min="13833" max="13833" width="73.28515625" style="109" customWidth="1"/>
    <col min="13834" max="14081" width="20.28515625" style="109"/>
    <col min="14082" max="14082" width="45.28515625" style="109" bestFit="1" customWidth="1"/>
    <col min="14083" max="14083" width="0" style="109" hidden="1" customWidth="1"/>
    <col min="14084" max="14084" width="15" style="109" bestFit="1" customWidth="1"/>
    <col min="14085" max="14085" width="12.28515625" style="109" bestFit="1" customWidth="1"/>
    <col min="14086" max="14088" width="16.7109375" style="109" bestFit="1" customWidth="1"/>
    <col min="14089" max="14089" width="73.28515625" style="109" customWidth="1"/>
    <col min="14090" max="14337" width="20.28515625" style="109"/>
    <col min="14338" max="14338" width="45.28515625" style="109" bestFit="1" customWidth="1"/>
    <col min="14339" max="14339" width="0" style="109" hidden="1" customWidth="1"/>
    <col min="14340" max="14340" width="15" style="109" bestFit="1" customWidth="1"/>
    <col min="14341" max="14341" width="12.28515625" style="109" bestFit="1" customWidth="1"/>
    <col min="14342" max="14344" width="16.7109375" style="109" bestFit="1" customWidth="1"/>
    <col min="14345" max="14345" width="73.28515625" style="109" customWidth="1"/>
    <col min="14346" max="14593" width="20.28515625" style="109"/>
    <col min="14594" max="14594" width="45.28515625" style="109" bestFit="1" customWidth="1"/>
    <col min="14595" max="14595" width="0" style="109" hidden="1" customWidth="1"/>
    <col min="14596" max="14596" width="15" style="109" bestFit="1" customWidth="1"/>
    <col min="14597" max="14597" width="12.28515625" style="109" bestFit="1" customWidth="1"/>
    <col min="14598" max="14600" width="16.7109375" style="109" bestFit="1" customWidth="1"/>
    <col min="14601" max="14601" width="73.28515625" style="109" customWidth="1"/>
    <col min="14602" max="14849" width="20.28515625" style="109"/>
    <col min="14850" max="14850" width="45.28515625" style="109" bestFit="1" customWidth="1"/>
    <col min="14851" max="14851" width="0" style="109" hidden="1" customWidth="1"/>
    <col min="14852" max="14852" width="15" style="109" bestFit="1" customWidth="1"/>
    <col min="14853" max="14853" width="12.28515625" style="109" bestFit="1" customWidth="1"/>
    <col min="14854" max="14856" width="16.7109375" style="109" bestFit="1" customWidth="1"/>
    <col min="14857" max="14857" width="73.28515625" style="109" customWidth="1"/>
    <col min="14858" max="15105" width="20.28515625" style="109"/>
    <col min="15106" max="15106" width="45.28515625" style="109" bestFit="1" customWidth="1"/>
    <col min="15107" max="15107" width="0" style="109" hidden="1" customWidth="1"/>
    <col min="15108" max="15108" width="15" style="109" bestFit="1" customWidth="1"/>
    <col min="15109" max="15109" width="12.28515625" style="109" bestFit="1" customWidth="1"/>
    <col min="15110" max="15112" width="16.7109375" style="109" bestFit="1" customWidth="1"/>
    <col min="15113" max="15113" width="73.28515625" style="109" customWidth="1"/>
    <col min="15114" max="15361" width="20.28515625" style="109"/>
    <col min="15362" max="15362" width="45.28515625" style="109" bestFit="1" customWidth="1"/>
    <col min="15363" max="15363" width="0" style="109" hidden="1" customWidth="1"/>
    <col min="15364" max="15364" width="15" style="109" bestFit="1" customWidth="1"/>
    <col min="15365" max="15365" width="12.28515625" style="109" bestFit="1" customWidth="1"/>
    <col min="15366" max="15368" width="16.7109375" style="109" bestFit="1" customWidth="1"/>
    <col min="15369" max="15369" width="73.28515625" style="109" customWidth="1"/>
    <col min="15370" max="15617" width="20.28515625" style="109"/>
    <col min="15618" max="15618" width="45.28515625" style="109" bestFit="1" customWidth="1"/>
    <col min="15619" max="15619" width="0" style="109" hidden="1" customWidth="1"/>
    <col min="15620" max="15620" width="15" style="109" bestFit="1" customWidth="1"/>
    <col min="15621" max="15621" width="12.28515625" style="109" bestFit="1" customWidth="1"/>
    <col min="15622" max="15624" width="16.7109375" style="109" bestFit="1" customWidth="1"/>
    <col min="15625" max="15625" width="73.28515625" style="109" customWidth="1"/>
    <col min="15626" max="15873" width="20.28515625" style="109"/>
    <col min="15874" max="15874" width="45.28515625" style="109" bestFit="1" customWidth="1"/>
    <col min="15875" max="15875" width="0" style="109" hidden="1" customWidth="1"/>
    <col min="15876" max="15876" width="15" style="109" bestFit="1" customWidth="1"/>
    <col min="15877" max="15877" width="12.28515625" style="109" bestFit="1" customWidth="1"/>
    <col min="15878" max="15880" width="16.7109375" style="109" bestFit="1" customWidth="1"/>
    <col min="15881" max="15881" width="73.28515625" style="109" customWidth="1"/>
    <col min="15882" max="16129" width="20.28515625" style="109"/>
    <col min="16130" max="16130" width="45.28515625" style="109" bestFit="1" customWidth="1"/>
    <col min="16131" max="16131" width="0" style="109" hidden="1" customWidth="1"/>
    <col min="16132" max="16132" width="15" style="109" bestFit="1" customWidth="1"/>
    <col min="16133" max="16133" width="12.28515625" style="109" bestFit="1" customWidth="1"/>
    <col min="16134" max="16136" width="16.7109375" style="109" bestFit="1" customWidth="1"/>
    <col min="16137" max="16137" width="73.28515625" style="109" customWidth="1"/>
    <col min="16138" max="16384" width="20.28515625" style="109"/>
  </cols>
  <sheetData>
    <row r="1" spans="1:13" s="110" customFormat="1" ht="18" customHeight="1" x14ac:dyDescent="0.2">
      <c r="A1" s="312" t="s">
        <v>12</v>
      </c>
      <c r="B1" s="312"/>
      <c r="C1" s="312"/>
      <c r="D1" s="312"/>
      <c r="E1" s="312"/>
      <c r="F1" s="312"/>
      <c r="G1" s="312"/>
      <c r="H1" s="312"/>
      <c r="I1" s="312"/>
    </row>
    <row r="2" spans="1:13" s="110" customFormat="1" ht="18" customHeight="1" x14ac:dyDescent="0.2">
      <c r="A2" s="312" t="s">
        <v>196</v>
      </c>
      <c r="B2" s="312"/>
      <c r="C2" s="312"/>
      <c r="D2" s="312"/>
      <c r="E2" s="312"/>
      <c r="F2" s="312"/>
      <c r="G2" s="312"/>
      <c r="H2" s="312"/>
      <c r="I2" s="312"/>
    </row>
    <row r="3" spans="1:13" ht="15.75" thickBot="1" x14ac:dyDescent="0.3"/>
    <row r="4" spans="1:13" s="119" customFormat="1" ht="34.9" customHeight="1" x14ac:dyDescent="0.25">
      <c r="A4" s="284" t="s">
        <v>161</v>
      </c>
      <c r="B4" s="284" t="s">
        <v>162</v>
      </c>
      <c r="C4" s="285" t="s">
        <v>52</v>
      </c>
      <c r="D4" s="285" t="s">
        <v>163</v>
      </c>
      <c r="E4" s="286" t="s">
        <v>61</v>
      </c>
      <c r="F4" s="285" t="s">
        <v>53</v>
      </c>
      <c r="G4" s="285" t="s">
        <v>164</v>
      </c>
      <c r="H4" s="286" t="s">
        <v>173</v>
      </c>
      <c r="I4" s="287" t="s">
        <v>60</v>
      </c>
      <c r="L4" s="251"/>
    </row>
    <row r="5" spans="1:13" s="123" customFormat="1" ht="150" x14ac:dyDescent="0.25">
      <c r="A5" s="313" t="s">
        <v>174</v>
      </c>
      <c r="B5" s="313" t="s">
        <v>186</v>
      </c>
      <c r="C5" s="210" t="s">
        <v>155</v>
      </c>
      <c r="D5" s="252" t="s">
        <v>165</v>
      </c>
      <c r="E5" s="253">
        <v>2800000</v>
      </c>
      <c r="F5" s="254">
        <v>1</v>
      </c>
      <c r="G5" s="265" t="s">
        <v>116</v>
      </c>
      <c r="H5" s="255">
        <f>+E5*F5</f>
        <v>2800000</v>
      </c>
      <c r="I5" s="256" t="s">
        <v>202</v>
      </c>
    </row>
    <row r="6" spans="1:13" s="123" customFormat="1" ht="45" x14ac:dyDescent="0.25">
      <c r="A6" s="313"/>
      <c r="B6" s="313"/>
      <c r="C6" s="290" t="s">
        <v>127</v>
      </c>
      <c r="D6" s="256" t="s">
        <v>185</v>
      </c>
      <c r="E6" s="277">
        <v>900000</v>
      </c>
      <c r="F6" s="278">
        <v>1</v>
      </c>
      <c r="G6" s="278" t="s">
        <v>72</v>
      </c>
      <c r="H6" s="255">
        <f t="shared" ref="H6:H12" si="0">+E6*F6</f>
        <v>900000</v>
      </c>
      <c r="I6" s="256" t="s">
        <v>203</v>
      </c>
    </row>
    <row r="7" spans="1:13" s="123" customFormat="1" ht="90" x14ac:dyDescent="0.25">
      <c r="A7" s="313"/>
      <c r="B7" s="313"/>
      <c r="C7" s="290" t="s">
        <v>197</v>
      </c>
      <c r="D7" s="256" t="s">
        <v>185</v>
      </c>
      <c r="E7" s="277">
        <v>14000000</v>
      </c>
      <c r="F7" s="278">
        <v>4</v>
      </c>
      <c r="G7" s="278" t="s">
        <v>72</v>
      </c>
      <c r="H7" s="255">
        <f t="shared" si="0"/>
        <v>56000000</v>
      </c>
      <c r="I7" s="256" t="s">
        <v>204</v>
      </c>
    </row>
    <row r="8" spans="1:13" s="123" customFormat="1" ht="315" x14ac:dyDescent="0.25">
      <c r="A8" s="313"/>
      <c r="B8" s="313"/>
      <c r="C8" s="290" t="s">
        <v>198</v>
      </c>
      <c r="D8" s="256" t="s">
        <v>185</v>
      </c>
      <c r="E8" s="277">
        <v>22500</v>
      </c>
      <c r="F8" s="278">
        <v>12</v>
      </c>
      <c r="G8" s="278" t="s">
        <v>63</v>
      </c>
      <c r="H8" s="255">
        <f t="shared" si="0"/>
        <v>270000</v>
      </c>
      <c r="I8" s="256" t="s">
        <v>205</v>
      </c>
    </row>
    <row r="9" spans="1:13" s="123" customFormat="1" ht="105" x14ac:dyDescent="0.25">
      <c r="A9" s="313"/>
      <c r="B9" s="313"/>
      <c r="C9" s="290" t="s">
        <v>184</v>
      </c>
      <c r="D9" s="256" t="s">
        <v>185</v>
      </c>
      <c r="E9" s="277">
        <v>700000</v>
      </c>
      <c r="F9" s="278">
        <v>12</v>
      </c>
      <c r="G9" s="278" t="s">
        <v>63</v>
      </c>
      <c r="H9" s="255">
        <f t="shared" si="0"/>
        <v>8400000</v>
      </c>
      <c r="I9" s="256" t="s">
        <v>206</v>
      </c>
    </row>
    <row r="10" spans="1:13" s="123" customFormat="1" ht="210" x14ac:dyDescent="0.25">
      <c r="A10" s="313"/>
      <c r="B10" s="313"/>
      <c r="C10" s="290" t="s">
        <v>199</v>
      </c>
      <c r="D10" s="256" t="s">
        <v>185</v>
      </c>
      <c r="E10" s="277">
        <v>1000000</v>
      </c>
      <c r="F10" s="278">
        <v>1</v>
      </c>
      <c r="G10" s="278" t="s">
        <v>152</v>
      </c>
      <c r="H10" s="255">
        <f t="shared" si="0"/>
        <v>1000000</v>
      </c>
      <c r="I10" s="256" t="s">
        <v>207</v>
      </c>
    </row>
    <row r="11" spans="1:13" s="123" customFormat="1" ht="60" x14ac:dyDescent="0.25">
      <c r="A11" s="313"/>
      <c r="B11" s="313"/>
      <c r="C11" s="290" t="s">
        <v>200</v>
      </c>
      <c r="D11" s="256" t="s">
        <v>185</v>
      </c>
      <c r="E11" s="277">
        <v>2000000</v>
      </c>
      <c r="F11" s="278">
        <v>1</v>
      </c>
      <c r="G11" s="278" t="s">
        <v>201</v>
      </c>
      <c r="H11" s="255">
        <f t="shared" si="0"/>
        <v>2000000</v>
      </c>
      <c r="I11" s="256" t="s">
        <v>208</v>
      </c>
    </row>
    <row r="12" spans="1:13" s="123" customFormat="1" ht="60" x14ac:dyDescent="0.25">
      <c r="A12" s="313"/>
      <c r="B12" s="313"/>
      <c r="C12" s="290" t="s">
        <v>82</v>
      </c>
      <c r="D12" s="256" t="s">
        <v>185</v>
      </c>
      <c r="E12" s="277">
        <v>100000</v>
      </c>
      <c r="F12" s="278">
        <v>2</v>
      </c>
      <c r="G12" s="278" t="s">
        <v>72</v>
      </c>
      <c r="H12" s="255">
        <f t="shared" si="0"/>
        <v>200000</v>
      </c>
      <c r="I12" s="256" t="s">
        <v>209</v>
      </c>
    </row>
    <row r="13" spans="1:13" s="123" customFormat="1" ht="60" x14ac:dyDescent="0.25">
      <c r="A13" s="313"/>
      <c r="B13" s="313"/>
      <c r="C13" s="291" t="s">
        <v>85</v>
      </c>
      <c r="D13" s="256"/>
      <c r="E13" s="279">
        <v>30000</v>
      </c>
      <c r="F13" s="280">
        <v>1</v>
      </c>
      <c r="G13" s="278" t="s">
        <v>65</v>
      </c>
      <c r="H13" s="255">
        <f t="shared" ref="H13" si="1">+E13*F13</f>
        <v>30000</v>
      </c>
      <c r="I13" s="256" t="s">
        <v>211</v>
      </c>
    </row>
    <row r="14" spans="1:13" s="123" customFormat="1" ht="75" x14ac:dyDescent="0.25">
      <c r="A14" s="313" t="s">
        <v>175</v>
      </c>
      <c r="B14" s="313" t="s">
        <v>176</v>
      </c>
      <c r="C14" s="210" t="s">
        <v>54</v>
      </c>
      <c r="D14" s="252" t="s">
        <v>165</v>
      </c>
      <c r="E14" s="253">
        <v>1500000</v>
      </c>
      <c r="F14" s="254">
        <v>2</v>
      </c>
      <c r="G14" s="265" t="s">
        <v>69</v>
      </c>
      <c r="H14" s="255">
        <f t="shared" ref="H14:H97" si="2">+E14*F14</f>
        <v>3000000</v>
      </c>
      <c r="I14" s="256" t="s">
        <v>212</v>
      </c>
    </row>
    <row r="15" spans="1:13" ht="90" x14ac:dyDescent="0.25">
      <c r="A15" s="313"/>
      <c r="B15" s="313"/>
      <c r="C15" s="257" t="s">
        <v>137</v>
      </c>
      <c r="D15" s="256" t="s">
        <v>180</v>
      </c>
      <c r="E15" s="258">
        <v>20000000</v>
      </c>
      <c r="F15" s="259">
        <v>1</v>
      </c>
      <c r="G15" s="260" t="s">
        <v>115</v>
      </c>
      <c r="H15" s="258">
        <f t="shared" si="2"/>
        <v>20000000</v>
      </c>
      <c r="I15" s="256" t="s">
        <v>215</v>
      </c>
      <c r="M15" s="99"/>
    </row>
    <row r="16" spans="1:13" ht="90" x14ac:dyDescent="0.25">
      <c r="A16" s="313"/>
      <c r="B16" s="313"/>
      <c r="C16" s="257" t="s">
        <v>213</v>
      </c>
      <c r="D16" s="256" t="s">
        <v>166</v>
      </c>
      <c r="E16" s="279">
        <v>270000</v>
      </c>
      <c r="F16" s="280">
        <v>16</v>
      </c>
      <c r="G16" s="278" t="s">
        <v>214</v>
      </c>
      <c r="H16" s="258">
        <f t="shared" si="2"/>
        <v>4320000</v>
      </c>
      <c r="I16" s="256" t="s">
        <v>216</v>
      </c>
      <c r="J16" s="314" t="s">
        <v>167</v>
      </c>
      <c r="K16" s="315"/>
      <c r="M16" s="99"/>
    </row>
    <row r="17" spans="1:14" ht="90" x14ac:dyDescent="0.25">
      <c r="A17" s="313"/>
      <c r="B17" s="313"/>
      <c r="C17" s="257" t="s">
        <v>183</v>
      </c>
      <c r="D17" s="256" t="s">
        <v>166</v>
      </c>
      <c r="E17" s="277">
        <v>950000</v>
      </c>
      <c r="F17" s="278">
        <v>3</v>
      </c>
      <c r="G17" s="278" t="s">
        <v>72</v>
      </c>
      <c r="H17" s="258">
        <f t="shared" si="2"/>
        <v>2850000</v>
      </c>
      <c r="I17" s="256" t="s">
        <v>217</v>
      </c>
      <c r="M17" s="99"/>
    </row>
    <row r="18" spans="1:14" ht="60" x14ac:dyDescent="0.25">
      <c r="A18" s="313"/>
      <c r="B18" s="313"/>
      <c r="C18" s="257" t="s">
        <v>127</v>
      </c>
      <c r="D18" s="256" t="s">
        <v>166</v>
      </c>
      <c r="E18" s="277">
        <v>950000</v>
      </c>
      <c r="F18" s="278">
        <v>3</v>
      </c>
      <c r="G18" s="278" t="s">
        <v>72</v>
      </c>
      <c r="H18" s="262">
        <f t="shared" si="2"/>
        <v>2850000</v>
      </c>
      <c r="I18" s="256" t="s">
        <v>218</v>
      </c>
      <c r="M18" s="99"/>
      <c r="N18" s="99"/>
    </row>
    <row r="19" spans="1:14" ht="90" x14ac:dyDescent="0.25">
      <c r="A19" s="313"/>
      <c r="B19" s="313"/>
      <c r="C19" s="257" t="s">
        <v>82</v>
      </c>
      <c r="D19" s="256" t="s">
        <v>194</v>
      </c>
      <c r="E19" s="279">
        <v>122201.798985</v>
      </c>
      <c r="F19" s="280">
        <v>16</v>
      </c>
      <c r="G19" s="278" t="s">
        <v>72</v>
      </c>
      <c r="H19" s="262">
        <f t="shared" si="2"/>
        <v>1955228.78376</v>
      </c>
      <c r="I19" s="256" t="s">
        <v>222</v>
      </c>
      <c r="M19" s="99"/>
      <c r="N19" s="99"/>
    </row>
    <row r="20" spans="1:14" ht="75" x14ac:dyDescent="0.25">
      <c r="A20" s="313"/>
      <c r="B20" s="313"/>
      <c r="C20" s="257" t="s">
        <v>219</v>
      </c>
      <c r="D20" s="256" t="s">
        <v>166</v>
      </c>
      <c r="E20" s="279">
        <v>600000</v>
      </c>
      <c r="F20" s="280">
        <v>4</v>
      </c>
      <c r="G20" s="278" t="s">
        <v>65</v>
      </c>
      <c r="H20" s="262">
        <f t="shared" si="2"/>
        <v>2400000</v>
      </c>
      <c r="I20" s="256" t="s">
        <v>223</v>
      </c>
      <c r="M20" s="99"/>
      <c r="N20" s="99"/>
    </row>
    <row r="21" spans="1:14" ht="150" x14ac:dyDescent="0.25">
      <c r="A21" s="313"/>
      <c r="B21" s="313"/>
      <c r="C21" s="257" t="s">
        <v>70</v>
      </c>
      <c r="D21" s="256" t="s">
        <v>166</v>
      </c>
      <c r="E21" s="292">
        <v>3000000</v>
      </c>
      <c r="F21" s="281">
        <v>4</v>
      </c>
      <c r="G21" s="293" t="s">
        <v>116</v>
      </c>
      <c r="H21" s="262">
        <f t="shared" si="2"/>
        <v>12000000</v>
      </c>
      <c r="I21" s="256" t="s">
        <v>224</v>
      </c>
      <c r="M21" s="99"/>
      <c r="N21" s="99"/>
    </row>
    <row r="22" spans="1:14" ht="195" x14ac:dyDescent="0.25">
      <c r="A22" s="313"/>
      <c r="B22" s="313"/>
      <c r="C22" s="257" t="s">
        <v>220</v>
      </c>
      <c r="D22" s="267" t="s">
        <v>170</v>
      </c>
      <c r="E22" s="262">
        <v>1000000</v>
      </c>
      <c r="F22" s="261">
        <v>3</v>
      </c>
      <c r="G22" s="265" t="s">
        <v>221</v>
      </c>
      <c r="H22" s="262">
        <f t="shared" si="2"/>
        <v>3000000</v>
      </c>
      <c r="I22" s="256" t="s">
        <v>225</v>
      </c>
      <c r="M22" s="99"/>
      <c r="N22" s="99"/>
    </row>
    <row r="23" spans="1:14" ht="75" x14ac:dyDescent="0.25">
      <c r="A23" s="313"/>
      <c r="B23" s="313"/>
      <c r="C23" s="257" t="s">
        <v>85</v>
      </c>
      <c r="D23" s="267" t="s">
        <v>170</v>
      </c>
      <c r="E23" s="262">
        <v>32025</v>
      </c>
      <c r="F23" s="261">
        <v>1</v>
      </c>
      <c r="G23" s="265" t="s">
        <v>65</v>
      </c>
      <c r="H23" s="262">
        <f t="shared" si="2"/>
        <v>32025</v>
      </c>
      <c r="I23" s="256" t="s">
        <v>226</v>
      </c>
      <c r="M23" s="99"/>
      <c r="N23" s="99"/>
    </row>
    <row r="24" spans="1:14" ht="60" x14ac:dyDescent="0.25">
      <c r="A24" s="313"/>
      <c r="B24" s="313"/>
      <c r="C24" s="257" t="s">
        <v>83</v>
      </c>
      <c r="D24" s="267" t="s">
        <v>170</v>
      </c>
      <c r="E24" s="262">
        <v>12390</v>
      </c>
      <c r="F24" s="261">
        <v>80</v>
      </c>
      <c r="G24" s="265" t="s">
        <v>66</v>
      </c>
      <c r="H24" s="262">
        <f t="shared" si="2"/>
        <v>991200</v>
      </c>
      <c r="I24" s="256" t="s">
        <v>227</v>
      </c>
      <c r="M24" s="99"/>
      <c r="N24" s="99"/>
    </row>
    <row r="25" spans="1:14" ht="60" x14ac:dyDescent="0.25">
      <c r="A25" s="313"/>
      <c r="B25" s="313"/>
      <c r="C25" s="257" t="s">
        <v>229</v>
      </c>
      <c r="D25" s="256" t="s">
        <v>166</v>
      </c>
      <c r="E25" s="262">
        <v>154960</v>
      </c>
      <c r="F25" s="261">
        <v>12</v>
      </c>
      <c r="G25" s="276" t="s">
        <v>63</v>
      </c>
      <c r="H25" s="262">
        <f t="shared" si="2"/>
        <v>1859520</v>
      </c>
      <c r="I25" s="256" t="s">
        <v>231</v>
      </c>
      <c r="M25" s="99"/>
      <c r="N25" s="99"/>
    </row>
    <row r="26" spans="1:14" ht="45" x14ac:dyDescent="0.25">
      <c r="A26" s="313"/>
      <c r="B26" s="313"/>
      <c r="C26" s="257" t="s">
        <v>230</v>
      </c>
      <c r="D26" s="256" t="s">
        <v>166</v>
      </c>
      <c r="E26" s="262">
        <v>200000</v>
      </c>
      <c r="F26" s="261">
        <v>1</v>
      </c>
      <c r="G26" s="276" t="s">
        <v>187</v>
      </c>
      <c r="H26" s="262">
        <f t="shared" si="2"/>
        <v>200000</v>
      </c>
      <c r="I26" s="256" t="s">
        <v>232</v>
      </c>
      <c r="M26" s="99"/>
      <c r="N26" s="99"/>
    </row>
    <row r="27" spans="1:14" ht="90" x14ac:dyDescent="0.25">
      <c r="A27" s="313"/>
      <c r="B27" s="313"/>
      <c r="C27" s="257" t="s">
        <v>84</v>
      </c>
      <c r="D27" s="256" t="s">
        <v>195</v>
      </c>
      <c r="E27" s="262">
        <v>472500</v>
      </c>
      <c r="F27" s="261">
        <v>13</v>
      </c>
      <c r="G27" s="265" t="s">
        <v>71</v>
      </c>
      <c r="H27" s="262">
        <f t="shared" si="2"/>
        <v>6142500</v>
      </c>
      <c r="I27" s="256" t="s">
        <v>228</v>
      </c>
      <c r="M27" s="99"/>
      <c r="N27" s="99"/>
    </row>
    <row r="28" spans="1:14" ht="180" x14ac:dyDescent="0.25">
      <c r="A28" s="316" t="s">
        <v>168</v>
      </c>
      <c r="B28" s="316" t="s">
        <v>177</v>
      </c>
      <c r="C28" s="263" t="s">
        <v>311</v>
      </c>
      <c r="D28" s="267" t="s">
        <v>170</v>
      </c>
      <c r="E28" s="282">
        <v>5000000</v>
      </c>
      <c r="F28" s="283">
        <v>1</v>
      </c>
      <c r="G28" s="283" t="s">
        <v>116</v>
      </c>
      <c r="H28" s="262">
        <f t="shared" si="2"/>
        <v>5000000</v>
      </c>
      <c r="I28" s="264" t="s">
        <v>318</v>
      </c>
    </row>
    <row r="29" spans="1:14" ht="90" x14ac:dyDescent="0.25">
      <c r="A29" s="316"/>
      <c r="B29" s="316"/>
      <c r="C29" s="263" t="s">
        <v>312</v>
      </c>
      <c r="D29" s="256" t="s">
        <v>166</v>
      </c>
      <c r="E29" s="282">
        <v>1500000</v>
      </c>
      <c r="F29" s="283">
        <v>1</v>
      </c>
      <c r="G29" s="294" t="s">
        <v>316</v>
      </c>
      <c r="H29" s="262">
        <f t="shared" si="2"/>
        <v>1500000</v>
      </c>
      <c r="I29" s="264" t="s">
        <v>319</v>
      </c>
    </row>
    <row r="30" spans="1:14" ht="45" x14ac:dyDescent="0.25">
      <c r="A30" s="316"/>
      <c r="B30" s="316"/>
      <c r="C30" s="263" t="s">
        <v>127</v>
      </c>
      <c r="D30" s="256" t="s">
        <v>166</v>
      </c>
      <c r="E30" s="282">
        <v>950000</v>
      </c>
      <c r="F30" s="283">
        <v>1</v>
      </c>
      <c r="G30" s="294" t="s">
        <v>89</v>
      </c>
      <c r="H30" s="262">
        <f t="shared" si="2"/>
        <v>950000</v>
      </c>
      <c r="I30" s="264" t="s">
        <v>320</v>
      </c>
    </row>
    <row r="31" spans="1:14" ht="45" x14ac:dyDescent="0.25">
      <c r="A31" s="316"/>
      <c r="B31" s="316"/>
      <c r="C31" s="263" t="s">
        <v>313</v>
      </c>
      <c r="D31" s="256" t="s">
        <v>166</v>
      </c>
      <c r="E31" s="282">
        <v>6560000</v>
      </c>
      <c r="F31" s="283">
        <v>1</v>
      </c>
      <c r="G31" s="294" t="s">
        <v>317</v>
      </c>
      <c r="H31" s="262">
        <f t="shared" si="2"/>
        <v>6560000</v>
      </c>
      <c r="I31" s="264" t="s">
        <v>321</v>
      </c>
    </row>
    <row r="32" spans="1:14" ht="75" x14ac:dyDescent="0.25">
      <c r="A32" s="316"/>
      <c r="B32" s="316"/>
      <c r="C32" s="263" t="s">
        <v>305</v>
      </c>
      <c r="D32" s="256" t="s">
        <v>194</v>
      </c>
      <c r="E32" s="282">
        <v>3000000</v>
      </c>
      <c r="F32" s="283">
        <v>2</v>
      </c>
      <c r="G32" s="283" t="s">
        <v>89</v>
      </c>
      <c r="H32" s="262">
        <f t="shared" ref="H32:H33" si="3">+E32*F32</f>
        <v>6000000</v>
      </c>
      <c r="I32" s="264" t="s">
        <v>322</v>
      </c>
    </row>
    <row r="33" spans="1:13" ht="60" x14ac:dyDescent="0.25">
      <c r="A33" s="316"/>
      <c r="B33" s="316"/>
      <c r="C33" s="263" t="s">
        <v>87</v>
      </c>
      <c r="D33" s="256" t="s">
        <v>166</v>
      </c>
      <c r="E33" s="282">
        <v>114803</v>
      </c>
      <c r="F33" s="283">
        <v>4</v>
      </c>
      <c r="G33" s="283" t="s">
        <v>72</v>
      </c>
      <c r="H33" s="262">
        <f t="shared" si="3"/>
        <v>459212</v>
      </c>
      <c r="I33" s="264" t="s">
        <v>323</v>
      </c>
    </row>
    <row r="34" spans="1:13" ht="45" x14ac:dyDescent="0.25">
      <c r="A34" s="316"/>
      <c r="B34" s="316"/>
      <c r="C34" s="263" t="s">
        <v>314</v>
      </c>
      <c r="D34" s="267" t="s">
        <v>170</v>
      </c>
      <c r="E34" s="282">
        <v>7000000</v>
      </c>
      <c r="F34" s="283">
        <v>1</v>
      </c>
      <c r="G34" s="283" t="s">
        <v>89</v>
      </c>
      <c r="H34" s="262">
        <f t="shared" si="2"/>
        <v>7000000</v>
      </c>
      <c r="I34" s="264" t="s">
        <v>324</v>
      </c>
    </row>
    <row r="35" spans="1:13" ht="270" x14ac:dyDescent="0.25">
      <c r="A35" s="316"/>
      <c r="B35" s="316"/>
      <c r="C35" s="257" t="s">
        <v>315</v>
      </c>
      <c r="D35" s="256" t="s">
        <v>195</v>
      </c>
      <c r="E35" s="262">
        <v>270000</v>
      </c>
      <c r="F35" s="261">
        <v>4</v>
      </c>
      <c r="G35" s="265" t="s">
        <v>214</v>
      </c>
      <c r="H35" s="262">
        <f t="shared" ref="H35:H41" si="4">+E35*F35</f>
        <v>1080000</v>
      </c>
      <c r="I35" s="256" t="s">
        <v>325</v>
      </c>
    </row>
    <row r="36" spans="1:13" ht="210" x14ac:dyDescent="0.25">
      <c r="A36" s="316"/>
      <c r="B36" s="316"/>
      <c r="C36" s="257" t="s">
        <v>220</v>
      </c>
      <c r="D36" s="256" t="s">
        <v>166</v>
      </c>
      <c r="E36" s="262">
        <v>1000000</v>
      </c>
      <c r="F36" s="261">
        <v>1</v>
      </c>
      <c r="G36" s="276" t="s">
        <v>152</v>
      </c>
      <c r="H36" s="262">
        <f t="shared" si="4"/>
        <v>1000000</v>
      </c>
      <c r="I36" s="256" t="s">
        <v>326</v>
      </c>
    </row>
    <row r="37" spans="1:13" ht="60" x14ac:dyDescent="0.25">
      <c r="A37" s="316"/>
      <c r="B37" s="316"/>
      <c r="C37" s="257" t="s">
        <v>99</v>
      </c>
      <c r="D37" s="256" t="s">
        <v>166</v>
      </c>
      <c r="E37" s="262">
        <v>30000</v>
      </c>
      <c r="F37" s="261">
        <v>1</v>
      </c>
      <c r="G37" s="276" t="s">
        <v>65</v>
      </c>
      <c r="H37" s="262">
        <f t="shared" si="4"/>
        <v>30000</v>
      </c>
      <c r="I37" s="256" t="s">
        <v>327</v>
      </c>
    </row>
    <row r="38" spans="1:13" ht="75" x14ac:dyDescent="0.25">
      <c r="A38" s="316"/>
      <c r="B38" s="316"/>
      <c r="C38" s="257" t="s">
        <v>84</v>
      </c>
      <c r="D38" s="256" t="s">
        <v>166</v>
      </c>
      <c r="E38" s="262">
        <v>90000</v>
      </c>
      <c r="F38" s="261">
        <v>2</v>
      </c>
      <c r="G38" s="276" t="s">
        <v>328</v>
      </c>
      <c r="H38" s="262">
        <f t="shared" si="4"/>
        <v>180000</v>
      </c>
      <c r="I38" s="256" t="s">
        <v>329</v>
      </c>
    </row>
    <row r="39" spans="1:13" ht="45" x14ac:dyDescent="0.25">
      <c r="A39" s="316"/>
      <c r="B39" s="316"/>
      <c r="C39" s="257" t="s">
        <v>330</v>
      </c>
      <c r="D39" s="256" t="s">
        <v>339</v>
      </c>
      <c r="E39" s="262">
        <v>60000000</v>
      </c>
      <c r="F39" s="261">
        <v>1</v>
      </c>
      <c r="G39" s="276" t="s">
        <v>334</v>
      </c>
      <c r="H39" s="262">
        <f t="shared" si="4"/>
        <v>60000000</v>
      </c>
      <c r="I39" s="256" t="s">
        <v>335</v>
      </c>
    </row>
    <row r="40" spans="1:13" ht="60" x14ac:dyDescent="0.25">
      <c r="A40" s="316"/>
      <c r="B40" s="316"/>
      <c r="C40" s="257" t="s">
        <v>331</v>
      </c>
      <c r="D40" s="256" t="s">
        <v>339</v>
      </c>
      <c r="E40" s="262">
        <v>60000000</v>
      </c>
      <c r="F40" s="261">
        <v>1</v>
      </c>
      <c r="G40" s="276" t="s">
        <v>334</v>
      </c>
      <c r="H40" s="262">
        <f t="shared" si="4"/>
        <v>60000000</v>
      </c>
      <c r="I40" s="256" t="s">
        <v>336</v>
      </c>
    </row>
    <row r="41" spans="1:13" ht="60" x14ac:dyDescent="0.25">
      <c r="A41" s="316"/>
      <c r="B41" s="316"/>
      <c r="C41" s="257" t="s">
        <v>332</v>
      </c>
      <c r="D41" s="256" t="s">
        <v>339</v>
      </c>
      <c r="E41" s="262">
        <v>60000000</v>
      </c>
      <c r="F41" s="261">
        <v>1</v>
      </c>
      <c r="G41" s="276" t="s">
        <v>334</v>
      </c>
      <c r="H41" s="262">
        <f t="shared" si="4"/>
        <v>60000000</v>
      </c>
      <c r="I41" s="256" t="s">
        <v>337</v>
      </c>
    </row>
    <row r="42" spans="1:13" ht="45" x14ac:dyDescent="0.25">
      <c r="A42" s="316"/>
      <c r="B42" s="316"/>
      <c r="C42" s="257" t="s">
        <v>333</v>
      </c>
      <c r="D42" s="256" t="s">
        <v>339</v>
      </c>
      <c r="E42" s="262">
        <v>190300000</v>
      </c>
      <c r="F42" s="261">
        <v>1</v>
      </c>
      <c r="G42" s="276" t="s">
        <v>73</v>
      </c>
      <c r="H42" s="262">
        <f t="shared" ref="H42" si="5">+E42*F42</f>
        <v>190300000</v>
      </c>
      <c r="I42" s="256" t="s">
        <v>338</v>
      </c>
    </row>
    <row r="43" spans="1:13" ht="75" x14ac:dyDescent="0.25">
      <c r="A43" s="316" t="s">
        <v>169</v>
      </c>
      <c r="B43" s="316" t="s">
        <v>178</v>
      </c>
      <c r="C43" s="210" t="s">
        <v>54</v>
      </c>
      <c r="D43" s="252" t="s">
        <v>165</v>
      </c>
      <c r="E43" s="253">
        <v>500000</v>
      </c>
      <c r="F43" s="254">
        <v>3</v>
      </c>
      <c r="G43" s="265" t="s">
        <v>64</v>
      </c>
      <c r="H43" s="262">
        <f t="shared" si="2"/>
        <v>1500000</v>
      </c>
      <c r="I43" s="256" t="s">
        <v>233</v>
      </c>
      <c r="M43" s="99"/>
    </row>
    <row r="44" spans="1:13" ht="30" x14ac:dyDescent="0.25">
      <c r="A44" s="316"/>
      <c r="B44" s="316"/>
      <c r="C44" s="266" t="s">
        <v>92</v>
      </c>
      <c r="D44" s="267" t="s">
        <v>170</v>
      </c>
      <c r="E44" s="268">
        <v>300000</v>
      </c>
      <c r="F44" s="261">
        <v>84</v>
      </c>
      <c r="G44" s="265" t="s">
        <v>93</v>
      </c>
      <c r="H44" s="269">
        <f t="shared" si="2"/>
        <v>25200000</v>
      </c>
      <c r="I44" s="270" t="s">
        <v>235</v>
      </c>
    </row>
    <row r="45" spans="1:13" ht="45" x14ac:dyDescent="0.25">
      <c r="A45" s="316"/>
      <c r="B45" s="316"/>
      <c r="C45" s="257" t="s">
        <v>234</v>
      </c>
      <c r="D45" s="256" t="s">
        <v>195</v>
      </c>
      <c r="E45" s="268">
        <v>268486.41856000002</v>
      </c>
      <c r="F45" s="261">
        <v>28</v>
      </c>
      <c r="G45" s="265" t="s">
        <v>71</v>
      </c>
      <c r="H45" s="271">
        <f t="shared" si="2"/>
        <v>7517619.7196800001</v>
      </c>
      <c r="I45" s="270" t="s">
        <v>236</v>
      </c>
    </row>
    <row r="46" spans="1:13" ht="75" x14ac:dyDescent="0.25">
      <c r="A46" s="316"/>
      <c r="B46" s="316"/>
      <c r="C46" s="272" t="s">
        <v>86</v>
      </c>
      <c r="D46" s="267" t="s">
        <v>170</v>
      </c>
      <c r="E46" s="268">
        <v>122220</v>
      </c>
      <c r="F46" s="261">
        <v>4</v>
      </c>
      <c r="G46" s="265" t="s">
        <v>72</v>
      </c>
      <c r="H46" s="271">
        <f t="shared" si="2"/>
        <v>488880</v>
      </c>
      <c r="I46" s="270" t="s">
        <v>243</v>
      </c>
    </row>
    <row r="47" spans="1:13" ht="75" x14ac:dyDescent="0.25">
      <c r="A47" s="316"/>
      <c r="B47" s="316"/>
      <c r="C47" s="272" t="s">
        <v>237</v>
      </c>
      <c r="D47" s="256" t="s">
        <v>166</v>
      </c>
      <c r="E47" s="268">
        <v>350000</v>
      </c>
      <c r="F47" s="261">
        <v>1</v>
      </c>
      <c r="G47" s="265" t="s">
        <v>189</v>
      </c>
      <c r="H47" s="271">
        <f t="shared" si="2"/>
        <v>350000</v>
      </c>
      <c r="I47" s="270" t="s">
        <v>244</v>
      </c>
    </row>
    <row r="48" spans="1:13" ht="30" x14ac:dyDescent="0.25">
      <c r="A48" s="316"/>
      <c r="B48" s="316"/>
      <c r="C48" s="272" t="s">
        <v>188</v>
      </c>
      <c r="D48" s="256" t="s">
        <v>181</v>
      </c>
      <c r="E48" s="268">
        <v>21000000</v>
      </c>
      <c r="F48" s="261">
        <v>1</v>
      </c>
      <c r="G48" s="265" t="s">
        <v>188</v>
      </c>
      <c r="H48" s="271">
        <f t="shared" si="2"/>
        <v>21000000</v>
      </c>
      <c r="I48" s="270" t="s">
        <v>245</v>
      </c>
    </row>
    <row r="49" spans="1:9" ht="210" x14ac:dyDescent="0.25">
      <c r="A49" s="316"/>
      <c r="B49" s="316"/>
      <c r="C49" s="272" t="s">
        <v>238</v>
      </c>
      <c r="D49" s="256" t="s">
        <v>194</v>
      </c>
      <c r="E49" s="268">
        <v>1000000</v>
      </c>
      <c r="F49" s="261">
        <v>9</v>
      </c>
      <c r="G49" s="265" t="s">
        <v>94</v>
      </c>
      <c r="H49" s="271">
        <f t="shared" si="2"/>
        <v>9000000</v>
      </c>
      <c r="I49" s="270" t="s">
        <v>246</v>
      </c>
    </row>
    <row r="50" spans="1:9" ht="75" x14ac:dyDescent="0.25">
      <c r="A50" s="316"/>
      <c r="B50" s="316"/>
      <c r="C50" s="272" t="s">
        <v>239</v>
      </c>
      <c r="D50" s="256" t="s">
        <v>182</v>
      </c>
      <c r="E50" s="268">
        <v>270000</v>
      </c>
      <c r="F50" s="261">
        <v>28</v>
      </c>
      <c r="G50" s="265" t="s">
        <v>214</v>
      </c>
      <c r="H50" s="271">
        <f t="shared" si="2"/>
        <v>7560000</v>
      </c>
      <c r="I50" s="270" t="s">
        <v>247</v>
      </c>
    </row>
    <row r="51" spans="1:9" ht="195" x14ac:dyDescent="0.25">
      <c r="A51" s="316"/>
      <c r="B51" s="316"/>
      <c r="C51" s="272" t="s">
        <v>240</v>
      </c>
      <c r="D51" s="256" t="s">
        <v>182</v>
      </c>
      <c r="E51" s="268">
        <v>1000000</v>
      </c>
      <c r="F51" s="261">
        <v>1</v>
      </c>
      <c r="G51" s="265" t="s">
        <v>94</v>
      </c>
      <c r="H51" s="271">
        <f t="shared" si="2"/>
        <v>1000000</v>
      </c>
      <c r="I51" s="270" t="s">
        <v>248</v>
      </c>
    </row>
    <row r="52" spans="1:9" ht="45" x14ac:dyDescent="0.25">
      <c r="A52" s="316"/>
      <c r="B52" s="316"/>
      <c r="C52" s="272" t="s">
        <v>201</v>
      </c>
      <c r="D52" s="256" t="s">
        <v>182</v>
      </c>
      <c r="E52" s="268">
        <v>2000000</v>
      </c>
      <c r="F52" s="261">
        <v>1</v>
      </c>
      <c r="G52" s="265" t="s">
        <v>242</v>
      </c>
      <c r="H52" s="271">
        <f t="shared" si="2"/>
        <v>2000000</v>
      </c>
      <c r="I52" s="270" t="s">
        <v>249</v>
      </c>
    </row>
    <row r="53" spans="1:9" ht="45" x14ac:dyDescent="0.25">
      <c r="A53" s="316"/>
      <c r="B53" s="316"/>
      <c r="C53" s="272" t="s">
        <v>183</v>
      </c>
      <c r="D53" s="256" t="s">
        <v>182</v>
      </c>
      <c r="E53" s="268">
        <v>900000</v>
      </c>
      <c r="F53" s="261">
        <v>2</v>
      </c>
      <c r="G53" s="265" t="s">
        <v>72</v>
      </c>
      <c r="H53" s="271">
        <f t="shared" si="2"/>
        <v>1800000</v>
      </c>
      <c r="I53" s="270" t="s">
        <v>250</v>
      </c>
    </row>
    <row r="54" spans="1:9" ht="45" x14ac:dyDescent="0.25">
      <c r="A54" s="316"/>
      <c r="B54" s="316"/>
      <c r="C54" s="272" t="s">
        <v>127</v>
      </c>
      <c r="D54" s="256" t="s">
        <v>182</v>
      </c>
      <c r="E54" s="268">
        <v>900000</v>
      </c>
      <c r="F54" s="261">
        <v>2</v>
      </c>
      <c r="G54" s="265" t="s">
        <v>72</v>
      </c>
      <c r="H54" s="271">
        <f t="shared" si="2"/>
        <v>1800000</v>
      </c>
      <c r="I54" s="270" t="s">
        <v>250</v>
      </c>
    </row>
    <row r="55" spans="1:9" ht="150" x14ac:dyDescent="0.25">
      <c r="A55" s="316"/>
      <c r="B55" s="316"/>
      <c r="C55" s="272" t="s">
        <v>241</v>
      </c>
      <c r="D55" s="256" t="s">
        <v>182</v>
      </c>
      <c r="E55" s="268">
        <v>2800000</v>
      </c>
      <c r="F55" s="261">
        <v>1</v>
      </c>
      <c r="G55" s="265" t="s">
        <v>152</v>
      </c>
      <c r="H55" s="271">
        <f t="shared" si="2"/>
        <v>2800000</v>
      </c>
      <c r="I55" s="270" t="s">
        <v>251</v>
      </c>
    </row>
    <row r="56" spans="1:9" ht="45" x14ac:dyDescent="0.25">
      <c r="A56" s="316"/>
      <c r="B56" s="316"/>
      <c r="C56" s="272" t="s">
        <v>85</v>
      </c>
      <c r="D56" s="256" t="s">
        <v>182</v>
      </c>
      <c r="E56" s="268">
        <v>30000</v>
      </c>
      <c r="F56" s="261">
        <v>1</v>
      </c>
      <c r="G56" s="265" t="s">
        <v>65</v>
      </c>
      <c r="H56" s="271">
        <f t="shared" si="2"/>
        <v>30000</v>
      </c>
      <c r="I56" s="270" t="s">
        <v>252</v>
      </c>
    </row>
    <row r="57" spans="1:9" ht="45" x14ac:dyDescent="0.25">
      <c r="A57" s="316"/>
      <c r="B57" s="316"/>
      <c r="C57" s="272" t="s">
        <v>253</v>
      </c>
      <c r="D57" s="256" t="s">
        <v>182</v>
      </c>
      <c r="E57" s="268">
        <v>15000000</v>
      </c>
      <c r="F57" s="261">
        <v>1</v>
      </c>
      <c r="G57" s="265" t="s">
        <v>65</v>
      </c>
      <c r="H57" s="271">
        <f t="shared" si="2"/>
        <v>15000000</v>
      </c>
      <c r="I57" s="270" t="s">
        <v>254</v>
      </c>
    </row>
    <row r="58" spans="1:9" ht="60" x14ac:dyDescent="0.25">
      <c r="A58" s="316"/>
      <c r="B58" s="316"/>
      <c r="C58" s="272" t="s">
        <v>255</v>
      </c>
      <c r="D58" s="256" t="s">
        <v>182</v>
      </c>
      <c r="E58" s="268">
        <v>6000</v>
      </c>
      <c r="F58" s="261">
        <v>63</v>
      </c>
      <c r="G58" s="265" t="s">
        <v>255</v>
      </c>
      <c r="H58" s="271">
        <f t="shared" si="2"/>
        <v>378000</v>
      </c>
      <c r="I58" s="270" t="s">
        <v>257</v>
      </c>
    </row>
    <row r="59" spans="1:9" ht="60" x14ac:dyDescent="0.25">
      <c r="A59" s="316"/>
      <c r="B59" s="316"/>
      <c r="C59" s="272" t="s">
        <v>256</v>
      </c>
      <c r="D59" s="256" t="s">
        <v>182</v>
      </c>
      <c r="E59" s="268">
        <v>250000</v>
      </c>
      <c r="F59" s="261">
        <v>26</v>
      </c>
      <c r="G59" s="265" t="s">
        <v>71</v>
      </c>
      <c r="H59" s="271">
        <f t="shared" si="2"/>
        <v>6500000</v>
      </c>
      <c r="I59" s="270" t="s">
        <v>258</v>
      </c>
    </row>
    <row r="60" spans="1:9" ht="60" x14ac:dyDescent="0.25">
      <c r="A60" s="316"/>
      <c r="B60" s="316"/>
      <c r="C60" s="272" t="s">
        <v>210</v>
      </c>
      <c r="D60" s="256" t="s">
        <v>182</v>
      </c>
      <c r="E60" s="268">
        <v>300000</v>
      </c>
      <c r="F60" s="261">
        <v>12</v>
      </c>
      <c r="G60" s="265" t="s">
        <v>63</v>
      </c>
      <c r="H60" s="271">
        <f t="shared" si="2"/>
        <v>3600000</v>
      </c>
      <c r="I60" s="270" t="s">
        <v>259</v>
      </c>
    </row>
    <row r="61" spans="1:9" ht="45" x14ac:dyDescent="0.25">
      <c r="A61" s="316"/>
      <c r="B61" s="316"/>
      <c r="C61" s="272" t="s">
        <v>230</v>
      </c>
      <c r="D61" s="256" t="s">
        <v>182</v>
      </c>
      <c r="E61" s="268">
        <v>819000</v>
      </c>
      <c r="F61" s="261">
        <v>1</v>
      </c>
      <c r="G61" s="265" t="s">
        <v>187</v>
      </c>
      <c r="H61" s="271">
        <f t="shared" si="2"/>
        <v>819000</v>
      </c>
      <c r="I61" s="270" t="s">
        <v>232</v>
      </c>
    </row>
    <row r="62" spans="1:9" ht="45" x14ac:dyDescent="0.25">
      <c r="A62" s="316"/>
      <c r="B62" s="316"/>
      <c r="C62" s="272" t="s">
        <v>95</v>
      </c>
      <c r="D62" s="256" t="s">
        <v>182</v>
      </c>
      <c r="E62" s="268">
        <v>70000</v>
      </c>
      <c r="F62" s="261">
        <v>1190</v>
      </c>
      <c r="G62" s="265" t="s">
        <v>96</v>
      </c>
      <c r="H62" s="271">
        <f t="shared" si="2"/>
        <v>83300000</v>
      </c>
      <c r="I62" s="270" t="s">
        <v>263</v>
      </c>
    </row>
    <row r="63" spans="1:9" ht="30" x14ac:dyDescent="0.25">
      <c r="A63" s="316"/>
      <c r="B63" s="316"/>
      <c r="C63" s="272" t="s">
        <v>260</v>
      </c>
      <c r="D63" s="256" t="s">
        <v>182</v>
      </c>
      <c r="E63" s="268">
        <v>700</v>
      </c>
      <c r="F63" s="261">
        <v>42000</v>
      </c>
      <c r="G63" s="265" t="s">
        <v>190</v>
      </c>
      <c r="H63" s="271">
        <f t="shared" si="2"/>
        <v>29400000</v>
      </c>
      <c r="I63" s="270" t="s">
        <v>264</v>
      </c>
    </row>
    <row r="64" spans="1:9" ht="60" x14ac:dyDescent="0.25">
      <c r="A64" s="316"/>
      <c r="B64" s="316"/>
      <c r="C64" s="272" t="s">
        <v>261</v>
      </c>
      <c r="D64" s="256" t="s">
        <v>182</v>
      </c>
      <c r="E64" s="268">
        <v>1000000</v>
      </c>
      <c r="F64" s="261">
        <v>84</v>
      </c>
      <c r="G64" s="265" t="s">
        <v>142</v>
      </c>
      <c r="H64" s="271">
        <f t="shared" si="2"/>
        <v>84000000</v>
      </c>
      <c r="I64" s="270" t="s">
        <v>265</v>
      </c>
    </row>
    <row r="65" spans="1:9" ht="45" x14ac:dyDescent="0.25">
      <c r="A65" s="316"/>
      <c r="B65" s="316"/>
      <c r="C65" s="272" t="s">
        <v>98</v>
      </c>
      <c r="D65" s="256" t="s">
        <v>182</v>
      </c>
      <c r="E65" s="268">
        <v>120000</v>
      </c>
      <c r="F65" s="261">
        <v>2191</v>
      </c>
      <c r="G65" s="265" t="s">
        <v>97</v>
      </c>
      <c r="H65" s="271">
        <f t="shared" si="2"/>
        <v>262920000</v>
      </c>
      <c r="I65" s="270" t="s">
        <v>266</v>
      </c>
    </row>
    <row r="66" spans="1:9" ht="30" x14ac:dyDescent="0.25">
      <c r="A66" s="316"/>
      <c r="B66" s="316"/>
      <c r="C66" s="272" t="s">
        <v>262</v>
      </c>
      <c r="D66" s="256" t="s">
        <v>182</v>
      </c>
      <c r="E66" s="268">
        <v>16500</v>
      </c>
      <c r="F66" s="261">
        <v>4000</v>
      </c>
      <c r="G66" s="276" t="s">
        <v>190</v>
      </c>
      <c r="H66" s="271">
        <f t="shared" si="2"/>
        <v>66000000</v>
      </c>
      <c r="I66" s="270" t="s">
        <v>267</v>
      </c>
    </row>
    <row r="67" spans="1:9" ht="30" x14ac:dyDescent="0.25">
      <c r="A67" s="316"/>
      <c r="B67" s="316"/>
      <c r="C67" s="272" t="s">
        <v>92</v>
      </c>
      <c r="D67" s="256" t="s">
        <v>182</v>
      </c>
      <c r="E67" s="268">
        <v>305760</v>
      </c>
      <c r="F67" s="261">
        <v>8</v>
      </c>
      <c r="G67" s="276" t="s">
        <v>93</v>
      </c>
      <c r="H67" s="271">
        <f t="shared" si="2"/>
        <v>2446080</v>
      </c>
      <c r="I67" s="270" t="s">
        <v>268</v>
      </c>
    </row>
    <row r="68" spans="1:9" ht="45" x14ac:dyDescent="0.25">
      <c r="A68" s="316"/>
      <c r="B68" s="316"/>
      <c r="C68" s="272" t="s">
        <v>234</v>
      </c>
      <c r="D68" s="256" t="s">
        <v>182</v>
      </c>
      <c r="E68" s="268">
        <v>268486.41856000002</v>
      </c>
      <c r="F68" s="261">
        <v>3</v>
      </c>
      <c r="G68" s="276" t="s">
        <v>71</v>
      </c>
      <c r="H68" s="271">
        <f t="shared" si="2"/>
        <v>805459.25568000006</v>
      </c>
      <c r="I68" s="270" t="s">
        <v>269</v>
      </c>
    </row>
    <row r="69" spans="1:9" ht="75" x14ac:dyDescent="0.25">
      <c r="A69" s="316"/>
      <c r="B69" s="316"/>
      <c r="C69" s="272" t="s">
        <v>239</v>
      </c>
      <c r="D69" s="256" t="s">
        <v>182</v>
      </c>
      <c r="E69" s="268">
        <v>240000</v>
      </c>
      <c r="F69" s="261">
        <v>3</v>
      </c>
      <c r="G69" s="276" t="s">
        <v>89</v>
      </c>
      <c r="H69" s="271">
        <f t="shared" si="2"/>
        <v>720000</v>
      </c>
      <c r="I69" s="270" t="s">
        <v>270</v>
      </c>
    </row>
    <row r="70" spans="1:9" ht="30" x14ac:dyDescent="0.25">
      <c r="A70" s="316"/>
      <c r="B70" s="316"/>
      <c r="C70" s="272" t="s">
        <v>191</v>
      </c>
      <c r="D70" s="256" t="s">
        <v>182</v>
      </c>
      <c r="E70" s="268">
        <v>15000</v>
      </c>
      <c r="F70" s="261">
        <v>200</v>
      </c>
      <c r="G70" s="276" t="s">
        <v>65</v>
      </c>
      <c r="H70" s="271">
        <f t="shared" si="2"/>
        <v>3000000</v>
      </c>
      <c r="I70" s="320" t="s">
        <v>273</v>
      </c>
    </row>
    <row r="71" spans="1:9" ht="30" x14ac:dyDescent="0.25">
      <c r="A71" s="316"/>
      <c r="B71" s="316"/>
      <c r="C71" s="272" t="s">
        <v>192</v>
      </c>
      <c r="D71" s="256" t="s">
        <v>182</v>
      </c>
      <c r="E71" s="268">
        <v>40000</v>
      </c>
      <c r="F71" s="261">
        <v>50</v>
      </c>
      <c r="G71" s="276" t="s">
        <v>65</v>
      </c>
      <c r="H71" s="271">
        <f t="shared" si="2"/>
        <v>2000000</v>
      </c>
      <c r="I71" s="321"/>
    </row>
    <row r="72" spans="1:9" ht="75" x14ac:dyDescent="0.25">
      <c r="A72" s="316"/>
      <c r="B72" s="316"/>
      <c r="C72" s="272" t="s">
        <v>271</v>
      </c>
      <c r="D72" s="256" t="s">
        <v>182</v>
      </c>
      <c r="E72" s="268">
        <v>1000000</v>
      </c>
      <c r="F72" s="261">
        <v>8</v>
      </c>
      <c r="G72" s="276" t="s">
        <v>65</v>
      </c>
      <c r="H72" s="271">
        <f t="shared" si="2"/>
        <v>8000000</v>
      </c>
      <c r="I72" s="270" t="s">
        <v>272</v>
      </c>
    </row>
    <row r="73" spans="1:9" ht="45" x14ac:dyDescent="0.25">
      <c r="A73" s="316"/>
      <c r="B73" s="316"/>
      <c r="C73" s="272" t="s">
        <v>274</v>
      </c>
      <c r="D73" s="256" t="s">
        <v>182</v>
      </c>
      <c r="E73" s="268">
        <v>5000000</v>
      </c>
      <c r="F73" s="261">
        <v>1</v>
      </c>
      <c r="G73" s="276" t="s">
        <v>147</v>
      </c>
      <c r="H73" s="271">
        <f t="shared" si="2"/>
        <v>5000000</v>
      </c>
      <c r="I73" s="270" t="s">
        <v>275</v>
      </c>
    </row>
    <row r="74" spans="1:9" ht="30" x14ac:dyDescent="0.25">
      <c r="A74" s="316"/>
      <c r="B74" s="316"/>
      <c r="C74" s="272" t="s">
        <v>149</v>
      </c>
      <c r="D74" s="256" t="s">
        <v>182</v>
      </c>
      <c r="E74" s="268">
        <v>22890000</v>
      </c>
      <c r="F74" s="261">
        <v>1</v>
      </c>
      <c r="G74" s="276" t="s">
        <v>147</v>
      </c>
      <c r="H74" s="271">
        <f t="shared" si="2"/>
        <v>22890000</v>
      </c>
      <c r="I74" s="270" t="s">
        <v>276</v>
      </c>
    </row>
    <row r="75" spans="1:9" ht="60" x14ac:dyDescent="0.25">
      <c r="A75" s="316"/>
      <c r="B75" s="316"/>
      <c r="C75" s="272" t="s">
        <v>146</v>
      </c>
      <c r="D75" s="256" t="s">
        <v>182</v>
      </c>
      <c r="E75" s="268">
        <v>44000000</v>
      </c>
      <c r="F75" s="261">
        <v>1</v>
      </c>
      <c r="G75" s="276" t="s">
        <v>147</v>
      </c>
      <c r="H75" s="271">
        <f t="shared" si="2"/>
        <v>44000000</v>
      </c>
      <c r="I75" s="270" t="s">
        <v>277</v>
      </c>
    </row>
    <row r="76" spans="1:9" ht="45" x14ac:dyDescent="0.25">
      <c r="A76" s="316"/>
      <c r="B76" s="316"/>
      <c r="C76" s="272" t="s">
        <v>193</v>
      </c>
      <c r="D76" s="256" t="s">
        <v>182</v>
      </c>
      <c r="E76" s="268">
        <v>140000</v>
      </c>
      <c r="F76" s="261">
        <v>150</v>
      </c>
      <c r="G76" s="276" t="s">
        <v>97</v>
      </c>
      <c r="H76" s="271">
        <f t="shared" si="2"/>
        <v>21000000</v>
      </c>
      <c r="I76" s="270" t="s">
        <v>278</v>
      </c>
    </row>
    <row r="77" spans="1:9" ht="30" x14ac:dyDescent="0.25">
      <c r="A77" s="316"/>
      <c r="B77" s="316"/>
      <c r="C77" s="272" t="s">
        <v>98</v>
      </c>
      <c r="D77" s="256" t="s">
        <v>182</v>
      </c>
      <c r="E77" s="268">
        <v>120000</v>
      </c>
      <c r="F77" s="261">
        <v>8</v>
      </c>
      <c r="G77" s="276" t="s">
        <v>97</v>
      </c>
      <c r="H77" s="271">
        <f t="shared" ref="H77" si="6">+E77*F77</f>
        <v>960000</v>
      </c>
      <c r="I77" s="270" t="s">
        <v>279</v>
      </c>
    </row>
    <row r="78" spans="1:9" ht="75" x14ac:dyDescent="0.25">
      <c r="A78" s="316" t="s">
        <v>179</v>
      </c>
      <c r="B78" s="316" t="s">
        <v>171</v>
      </c>
      <c r="C78" s="273" t="s">
        <v>280</v>
      </c>
      <c r="D78" s="256" t="s">
        <v>185</v>
      </c>
      <c r="E78" s="274">
        <v>950000</v>
      </c>
      <c r="F78" s="261">
        <v>2</v>
      </c>
      <c r="G78" s="265" t="s">
        <v>89</v>
      </c>
      <c r="H78" s="271">
        <f t="shared" si="2"/>
        <v>1900000</v>
      </c>
      <c r="I78" s="275" t="s">
        <v>283</v>
      </c>
    </row>
    <row r="79" spans="1:9" ht="90" x14ac:dyDescent="0.25">
      <c r="A79" s="316"/>
      <c r="B79" s="316"/>
      <c r="C79" s="273" t="s">
        <v>281</v>
      </c>
      <c r="D79" s="256" t="s">
        <v>185</v>
      </c>
      <c r="E79" s="274">
        <v>800000</v>
      </c>
      <c r="F79" s="261">
        <v>1</v>
      </c>
      <c r="G79" s="265" t="s">
        <v>65</v>
      </c>
      <c r="H79" s="271">
        <f t="shared" si="2"/>
        <v>800000</v>
      </c>
      <c r="I79" s="275" t="s">
        <v>284</v>
      </c>
    </row>
    <row r="80" spans="1:9" ht="75" x14ac:dyDescent="0.25">
      <c r="A80" s="316"/>
      <c r="B80" s="316"/>
      <c r="C80" s="273" t="s">
        <v>282</v>
      </c>
      <c r="D80" s="256" t="s">
        <v>185</v>
      </c>
      <c r="E80" s="274">
        <v>400000</v>
      </c>
      <c r="F80" s="261">
        <v>1</v>
      </c>
      <c r="G80" s="276" t="s">
        <v>65</v>
      </c>
      <c r="H80" s="271">
        <f t="shared" si="2"/>
        <v>400000</v>
      </c>
      <c r="I80" s="275" t="s">
        <v>285</v>
      </c>
    </row>
    <row r="81" spans="1:9" ht="90" x14ac:dyDescent="0.25">
      <c r="A81" s="316"/>
      <c r="B81" s="316"/>
      <c r="C81" s="273" t="s">
        <v>198</v>
      </c>
      <c r="D81" s="256" t="s">
        <v>185</v>
      </c>
      <c r="E81" s="274">
        <v>270000</v>
      </c>
      <c r="F81" s="261">
        <v>2</v>
      </c>
      <c r="G81" s="276" t="s">
        <v>214</v>
      </c>
      <c r="H81" s="271">
        <f t="shared" si="2"/>
        <v>540000</v>
      </c>
      <c r="I81" s="275" t="s">
        <v>286</v>
      </c>
    </row>
    <row r="82" spans="1:9" ht="75" x14ac:dyDescent="0.25">
      <c r="A82" s="316"/>
      <c r="B82" s="316"/>
      <c r="C82" s="273" t="s">
        <v>90</v>
      </c>
      <c r="D82" s="256" t="s">
        <v>185</v>
      </c>
      <c r="E82" s="274">
        <v>6000000</v>
      </c>
      <c r="F82" s="261">
        <v>1</v>
      </c>
      <c r="G82" s="276" t="s">
        <v>89</v>
      </c>
      <c r="H82" s="271">
        <f t="shared" si="2"/>
        <v>6000000</v>
      </c>
      <c r="I82" s="275" t="s">
        <v>287</v>
      </c>
    </row>
    <row r="83" spans="1:9" ht="45" x14ac:dyDescent="0.25">
      <c r="A83" s="316"/>
      <c r="B83" s="316"/>
      <c r="C83" s="273" t="s">
        <v>85</v>
      </c>
      <c r="D83" s="256" t="s">
        <v>185</v>
      </c>
      <c r="E83" s="274">
        <v>31500</v>
      </c>
      <c r="F83" s="261">
        <v>1</v>
      </c>
      <c r="G83" s="276" t="s">
        <v>65</v>
      </c>
      <c r="H83" s="271">
        <f t="shared" si="2"/>
        <v>31500</v>
      </c>
      <c r="I83" s="275" t="s">
        <v>288</v>
      </c>
    </row>
    <row r="84" spans="1:9" ht="60" x14ac:dyDescent="0.25">
      <c r="A84" s="316"/>
      <c r="B84" s="316"/>
      <c r="C84" s="273" t="s">
        <v>289</v>
      </c>
      <c r="D84" s="256" t="s">
        <v>185</v>
      </c>
      <c r="E84" s="274">
        <v>2000000</v>
      </c>
      <c r="F84" s="261">
        <v>1</v>
      </c>
      <c r="G84" s="276" t="s">
        <v>201</v>
      </c>
      <c r="H84" s="271">
        <f t="shared" si="2"/>
        <v>2000000</v>
      </c>
      <c r="I84" s="275" t="s">
        <v>294</v>
      </c>
    </row>
    <row r="85" spans="1:9" ht="60" x14ac:dyDescent="0.25">
      <c r="A85" s="316"/>
      <c r="B85" s="316"/>
      <c r="C85" s="273" t="s">
        <v>280</v>
      </c>
      <c r="D85" s="256" t="s">
        <v>185</v>
      </c>
      <c r="E85" s="274">
        <v>950000</v>
      </c>
      <c r="F85" s="261">
        <v>1</v>
      </c>
      <c r="G85" s="276" t="s">
        <v>89</v>
      </c>
      <c r="H85" s="271">
        <f t="shared" si="2"/>
        <v>950000</v>
      </c>
      <c r="I85" s="275" t="s">
        <v>295</v>
      </c>
    </row>
    <row r="86" spans="1:9" ht="45" x14ac:dyDescent="0.25">
      <c r="A86" s="316"/>
      <c r="B86" s="316"/>
      <c r="C86" s="273" t="s">
        <v>127</v>
      </c>
      <c r="D86" s="256" t="s">
        <v>185</v>
      </c>
      <c r="E86" s="274">
        <v>950000</v>
      </c>
      <c r="F86" s="261">
        <v>1</v>
      </c>
      <c r="G86" s="276" t="s">
        <v>89</v>
      </c>
      <c r="H86" s="271">
        <f t="shared" si="2"/>
        <v>950000</v>
      </c>
      <c r="I86" s="275" t="s">
        <v>296</v>
      </c>
    </row>
    <row r="87" spans="1:9" ht="75" x14ac:dyDescent="0.25">
      <c r="A87" s="316"/>
      <c r="B87" s="316"/>
      <c r="C87" s="273" t="s">
        <v>290</v>
      </c>
      <c r="D87" s="256" t="s">
        <v>185</v>
      </c>
      <c r="E87" s="274">
        <v>6000000</v>
      </c>
      <c r="F87" s="261">
        <v>1</v>
      </c>
      <c r="G87" s="276" t="s">
        <v>188</v>
      </c>
      <c r="H87" s="271">
        <f t="shared" si="2"/>
        <v>6000000</v>
      </c>
      <c r="I87" s="275" t="s">
        <v>297</v>
      </c>
    </row>
    <row r="88" spans="1:9" ht="60" x14ac:dyDescent="0.25">
      <c r="A88" s="316"/>
      <c r="B88" s="316"/>
      <c r="C88" s="273" t="s">
        <v>291</v>
      </c>
      <c r="D88" s="256" t="s">
        <v>185</v>
      </c>
      <c r="E88" s="274">
        <v>5000000</v>
      </c>
      <c r="F88" s="261">
        <v>2</v>
      </c>
      <c r="G88" s="276" t="s">
        <v>89</v>
      </c>
      <c r="H88" s="271">
        <f t="shared" si="2"/>
        <v>10000000</v>
      </c>
      <c r="I88" s="275" t="s">
        <v>298</v>
      </c>
    </row>
    <row r="89" spans="1:9" ht="60" x14ac:dyDescent="0.25">
      <c r="A89" s="316"/>
      <c r="B89" s="316"/>
      <c r="C89" s="273" t="s">
        <v>292</v>
      </c>
      <c r="D89" s="256" t="s">
        <v>185</v>
      </c>
      <c r="E89" s="274">
        <v>270000</v>
      </c>
      <c r="F89" s="261">
        <v>2</v>
      </c>
      <c r="G89" s="276" t="s">
        <v>214</v>
      </c>
      <c r="H89" s="271">
        <f t="shared" si="2"/>
        <v>540000</v>
      </c>
      <c r="I89" s="275" t="s">
        <v>299</v>
      </c>
    </row>
    <row r="90" spans="1:9" ht="135" x14ac:dyDescent="0.25">
      <c r="A90" s="316"/>
      <c r="B90" s="316"/>
      <c r="C90" s="273" t="s">
        <v>293</v>
      </c>
      <c r="D90" s="256" t="s">
        <v>185</v>
      </c>
      <c r="E90" s="274">
        <v>2800000</v>
      </c>
      <c r="F90" s="261">
        <v>1</v>
      </c>
      <c r="G90" s="276" t="s">
        <v>116</v>
      </c>
      <c r="H90" s="271">
        <f t="shared" si="2"/>
        <v>2800000</v>
      </c>
      <c r="I90" s="275" t="s">
        <v>300</v>
      </c>
    </row>
    <row r="91" spans="1:9" ht="45" x14ac:dyDescent="0.25">
      <c r="A91" s="316"/>
      <c r="B91" s="316"/>
      <c r="C91" s="273" t="s">
        <v>301</v>
      </c>
      <c r="D91" s="256" t="s">
        <v>185</v>
      </c>
      <c r="E91" s="274">
        <v>22500000</v>
      </c>
      <c r="F91" s="261">
        <v>1</v>
      </c>
      <c r="G91" s="276" t="s">
        <v>73</v>
      </c>
      <c r="H91" s="271">
        <f t="shared" si="2"/>
        <v>22500000</v>
      </c>
      <c r="I91" s="275" t="s">
        <v>303</v>
      </c>
    </row>
    <row r="92" spans="1:9" ht="60" x14ac:dyDescent="0.25">
      <c r="A92" s="316"/>
      <c r="B92" s="316"/>
      <c r="C92" s="273" t="s">
        <v>302</v>
      </c>
      <c r="D92" s="256" t="s">
        <v>185</v>
      </c>
      <c r="E92" s="274">
        <v>19600000</v>
      </c>
      <c r="F92" s="261">
        <v>1</v>
      </c>
      <c r="G92" s="265" t="s">
        <v>73</v>
      </c>
      <c r="H92" s="271">
        <f t="shared" si="2"/>
        <v>19600000</v>
      </c>
      <c r="I92" s="275" t="s">
        <v>304</v>
      </c>
    </row>
    <row r="93" spans="1:9" ht="45" x14ac:dyDescent="0.25">
      <c r="A93" s="316"/>
      <c r="B93" s="316"/>
      <c r="C93" s="273" t="s">
        <v>305</v>
      </c>
      <c r="D93" s="256" t="s">
        <v>185</v>
      </c>
      <c r="E93" s="274">
        <v>3000000</v>
      </c>
      <c r="F93" s="261">
        <v>1</v>
      </c>
      <c r="G93" s="276" t="s">
        <v>72</v>
      </c>
      <c r="H93" s="271">
        <f t="shared" si="2"/>
        <v>3000000</v>
      </c>
      <c r="I93" s="275" t="s">
        <v>306</v>
      </c>
    </row>
    <row r="94" spans="1:9" ht="45" x14ac:dyDescent="0.25">
      <c r="A94" s="316"/>
      <c r="B94" s="316"/>
      <c r="C94" s="273" t="s">
        <v>87</v>
      </c>
      <c r="D94" s="256" t="s">
        <v>185</v>
      </c>
      <c r="E94" s="274">
        <v>120000</v>
      </c>
      <c r="F94" s="261">
        <v>3</v>
      </c>
      <c r="G94" s="276" t="s">
        <v>72</v>
      </c>
      <c r="H94" s="271">
        <f t="shared" si="2"/>
        <v>360000</v>
      </c>
      <c r="I94" s="275" t="s">
        <v>307</v>
      </c>
    </row>
    <row r="95" spans="1:9" ht="240" x14ac:dyDescent="0.25">
      <c r="A95" s="316"/>
      <c r="B95" s="316"/>
      <c r="C95" s="273" t="s">
        <v>292</v>
      </c>
      <c r="D95" s="256" t="s">
        <v>185</v>
      </c>
      <c r="E95" s="274">
        <v>270000</v>
      </c>
      <c r="F95" s="261">
        <v>3</v>
      </c>
      <c r="G95" s="276" t="s">
        <v>214</v>
      </c>
      <c r="H95" s="271">
        <f t="shared" si="2"/>
        <v>810000</v>
      </c>
      <c r="I95" s="275" t="s">
        <v>308</v>
      </c>
    </row>
    <row r="96" spans="1:9" ht="195" x14ac:dyDescent="0.25">
      <c r="A96" s="316"/>
      <c r="B96" s="316"/>
      <c r="C96" s="273" t="s">
        <v>220</v>
      </c>
      <c r="D96" s="256" t="s">
        <v>185</v>
      </c>
      <c r="E96" s="274">
        <v>1000000</v>
      </c>
      <c r="F96" s="261">
        <v>3</v>
      </c>
      <c r="G96" s="276" t="s">
        <v>152</v>
      </c>
      <c r="H96" s="271">
        <f t="shared" si="2"/>
        <v>3000000</v>
      </c>
      <c r="I96" s="275" t="s">
        <v>309</v>
      </c>
    </row>
    <row r="97" spans="1:9" ht="45" x14ac:dyDescent="0.25">
      <c r="A97" s="316"/>
      <c r="B97" s="316"/>
      <c r="C97" s="273" t="s">
        <v>85</v>
      </c>
      <c r="D97" s="256" t="s">
        <v>185</v>
      </c>
      <c r="E97" s="274">
        <v>30000</v>
      </c>
      <c r="F97" s="261">
        <v>1</v>
      </c>
      <c r="G97" s="276" t="s">
        <v>65</v>
      </c>
      <c r="H97" s="271">
        <f t="shared" si="2"/>
        <v>30000</v>
      </c>
      <c r="I97" s="275" t="s">
        <v>310</v>
      </c>
    </row>
    <row r="98" spans="1:9" ht="45" x14ac:dyDescent="0.25">
      <c r="A98" s="316"/>
      <c r="B98" s="316"/>
      <c r="C98" s="273" t="s">
        <v>230</v>
      </c>
      <c r="D98" s="256" t="s">
        <v>185</v>
      </c>
      <c r="E98" s="274">
        <v>50000</v>
      </c>
      <c r="F98" s="261">
        <v>1</v>
      </c>
      <c r="G98" s="276" t="s">
        <v>187</v>
      </c>
      <c r="H98" s="271">
        <f t="shared" ref="H98" si="7">+E98*F98</f>
        <v>50000</v>
      </c>
      <c r="I98" s="275" t="s">
        <v>232</v>
      </c>
    </row>
    <row r="99" spans="1:9" ht="18.75" thickBot="1" x14ac:dyDescent="0.3">
      <c r="A99" s="317" t="s">
        <v>172</v>
      </c>
      <c r="B99" s="318"/>
      <c r="C99" s="318"/>
      <c r="D99" s="318"/>
      <c r="E99" s="318"/>
      <c r="F99" s="318"/>
      <c r="G99" s="319"/>
      <c r="H99" s="288">
        <f>SUM(H5:H98)</f>
        <v>1360306224.75912</v>
      </c>
      <c r="I99" s="289"/>
    </row>
    <row r="104" spans="1:9" x14ac:dyDescent="0.25">
      <c r="I104" s="246"/>
    </row>
  </sheetData>
  <autoFilter ref="A4:I99"/>
  <mergeCells count="15">
    <mergeCell ref="A78:A98"/>
    <mergeCell ref="B78:B98"/>
    <mergeCell ref="A99:G99"/>
    <mergeCell ref="I70:I71"/>
    <mergeCell ref="J16:K16"/>
    <mergeCell ref="A5:A13"/>
    <mergeCell ref="B5:B13"/>
    <mergeCell ref="A28:A42"/>
    <mergeCell ref="B28:B42"/>
    <mergeCell ref="A1:I1"/>
    <mergeCell ref="A2:I2"/>
    <mergeCell ref="A14:A27"/>
    <mergeCell ref="B14:B27"/>
    <mergeCell ref="A43:A77"/>
    <mergeCell ref="B43:B77"/>
  </mergeCells>
  <pageMargins left="0.39370078740157483" right="0.19685039370078741" top="0.39370078740157483" bottom="0.19685039370078741" header="0.31496062992125984" footer="0.31496062992125984"/>
  <pageSetup scale="57" fitToHeight="3" orientation="landscape" horizontalDpi="4294967294"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PRESTACION DE SERVICIOS</vt:lpstr>
      <vt:lpstr>APROP 2020 DETALLADA</vt:lpstr>
      <vt:lpstr>ESTACIONES METEREOLÓGICAS</vt:lpstr>
      <vt:lpstr>PLAN DE COMPRAS</vt:lpstr>
      <vt:lpstr>'APROP 2020 DETALLADA'!Área_de_impresión</vt:lpstr>
      <vt:lpstr>'APROP 2020 DETALLADA'!Títulos_a_imprimir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PERSONAL</cp:lastModifiedBy>
  <cp:lastPrinted>2020-01-27T21:02:13Z</cp:lastPrinted>
  <dcterms:created xsi:type="dcterms:W3CDTF">2015-08-20T16:35:16Z</dcterms:created>
  <dcterms:modified xsi:type="dcterms:W3CDTF">2022-02-16T00:43:13Z</dcterms:modified>
</cp:coreProperties>
</file>