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PERSONAL\Desktop\COORDINADOR PPTAL\LEY DE TRANSPARENCIA PAGINA WEB\2019 EN ADELANTE - ANEXOS MATRIZ DE CUMPLIMIENTO\6. PLANEACION\2. PLAN DE GASTO PUBLICO\"/>
    </mc:Choice>
  </mc:AlternateContent>
  <bookViews>
    <workbookView xWindow="-120" yWindow="-120" windowWidth="29040" windowHeight="15840" tabRatio="739" firstSheet="3" activeTab="3"/>
  </bookViews>
  <sheets>
    <sheet name="PRESTACION DE SERVICIOS" sheetId="65" state="hidden" r:id="rId1"/>
    <sheet name="APROP 2020 DETALLADA" sheetId="18" state="hidden" r:id="rId2"/>
    <sheet name="ESTACIONES METEREOLÓGICAS" sheetId="92" state="hidden" r:id="rId3"/>
    <sheet name="PLAN DE COMPRAS" sheetId="98" r:id="rId4"/>
  </sheets>
  <externalReferences>
    <externalReference r:id="rId5"/>
  </externalReferences>
  <definedNames>
    <definedName name="_xlnm._FilterDatabase" localSheetId="1" hidden="1">'APROP 2020 DETALLADA'!$B$7:$H$132</definedName>
    <definedName name="_xlnm._FilterDatabase" localSheetId="3" hidden="1">'PLAN DE COMPRAS'!$A$4:$I$84</definedName>
    <definedName name="_xlnm._FilterDatabase" localSheetId="0" hidden="1">'PRESTACION DE SERVICIOS'!$D$4:$N$6</definedName>
    <definedName name="_xlnm.Print_Area" localSheetId="1">'APROP 2020 DETALLADA'!$B$2:$F$128</definedName>
    <definedName name="data" localSheetId="2">#REF!</definedName>
    <definedName name="data" localSheetId="0">#REF!</definedName>
    <definedName name="data">#REF!</definedName>
    <definedName name="FECFIN" localSheetId="2">#REF!</definedName>
    <definedName name="FECFIN" localSheetId="3">#REF!</definedName>
    <definedName name="FECFIN" localSheetId="0">#REF!</definedName>
    <definedName name="FECFIN">#REF!</definedName>
    <definedName name="FECHAF" localSheetId="2">#REF!</definedName>
    <definedName name="FECHAF" localSheetId="3">#REF!</definedName>
    <definedName name="FECHAF" localSheetId="0">#REF!</definedName>
    <definedName name="FECHAF">#REF!</definedName>
    <definedName name="FECHAFIN">'[1]RECAUDO OK'!$M$59</definedName>
    <definedName name="FECHAI" localSheetId="2">#REF!</definedName>
    <definedName name="FECHAI" localSheetId="3">#REF!</definedName>
    <definedName name="FECHAI" localSheetId="0">#REF!</definedName>
    <definedName name="FECHAI">#REF!</definedName>
    <definedName name="FECHAINI">'[1]RECAUDO OK'!$M$58</definedName>
    <definedName name="FECINI" localSheetId="2">#REF!</definedName>
    <definedName name="FECINI" localSheetId="3">#REF!</definedName>
    <definedName name="FECINI" localSheetId="0">#REF!</definedName>
    <definedName name="FECINI">#REF!</definedName>
    <definedName name="FECINIC" localSheetId="2">#REF!</definedName>
    <definedName name="FECINIC" localSheetId="3">#REF!</definedName>
    <definedName name="FECINIC" localSheetId="0">#REF!</definedName>
    <definedName name="FECINIC">#REF!</definedName>
    <definedName name="FEFIN" localSheetId="2">'[1]RECAUDO OK'!#REF!</definedName>
    <definedName name="FEFIN" localSheetId="3">'[1]RECAUDO OK'!#REF!</definedName>
    <definedName name="FEFIN" localSheetId="0">'[1]RECAUDO OK'!#REF!</definedName>
    <definedName name="FEFIN">'[1]RECAUDO OK'!#REF!</definedName>
    <definedName name="_xlnm.Print_Titles" localSheetId="1">'APROP 2020 DETALLADA'!$2:$5</definedName>
    <definedName name="Z_B4F84E58_6105_4108_BE7B_DA4F3BADB9B7_.wvu.Cols" localSheetId="1" hidden="1">'APROP 2020 DETALLADA'!#REF!,'APROP 2020 DETALLADA'!#REF!</definedName>
    <definedName name="Z_B4F84E58_6105_4108_BE7B_DA4F3BADB9B7_.wvu.PrintArea" localSheetId="1" hidden="1">'APROP 2020 DETALLADA'!$B$3:$F$128</definedName>
  </definedNames>
  <calcPr calcId="152511"/>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83" i="98" l="1"/>
  <c r="H80" i="98"/>
  <c r="H81" i="98"/>
  <c r="H82" i="98"/>
  <c r="H78" i="98"/>
  <c r="H64" i="98"/>
  <c r="H65" i="98"/>
  <c r="H66" i="98"/>
  <c r="H67" i="98"/>
  <c r="H68" i="98"/>
  <c r="H69" i="98"/>
  <c r="H70" i="98"/>
  <c r="H71" i="98"/>
  <c r="H72" i="98"/>
  <c r="H73" i="98"/>
  <c r="H74" i="98"/>
  <c r="H75" i="98"/>
  <c r="H76" i="98"/>
  <c r="H77" i="98"/>
  <c r="H35" i="98"/>
  <c r="H36" i="98"/>
  <c r="H33" i="98"/>
  <c r="H32" i="98"/>
  <c r="E22" i="98"/>
  <c r="H15" i="98"/>
  <c r="H14" i="98"/>
  <c r="H13" i="98"/>
  <c r="H12" i="98"/>
  <c r="H11" i="98"/>
  <c r="H10" i="98"/>
  <c r="H9" i="98"/>
  <c r="H8" i="98"/>
  <c r="H7" i="98"/>
  <c r="H6" i="98"/>
  <c r="H50" i="98" l="1"/>
  <c r="H51" i="98"/>
  <c r="H52" i="98"/>
  <c r="H53" i="98"/>
  <c r="H54" i="98"/>
  <c r="H55" i="98"/>
  <c r="H56" i="98"/>
  <c r="H57" i="98"/>
  <c r="H58" i="98"/>
  <c r="H59" i="98"/>
  <c r="H60" i="98"/>
  <c r="H61" i="98"/>
  <c r="H62" i="98"/>
  <c r="H63" i="98"/>
  <c r="H79" i="98"/>
  <c r="H41" i="98"/>
  <c r="H42" i="98"/>
  <c r="H43" i="98"/>
  <c r="H44" i="98"/>
  <c r="H45" i="98"/>
  <c r="H46" i="98"/>
  <c r="H47" i="98"/>
  <c r="H48" i="98"/>
  <c r="H49" i="98"/>
  <c r="H28" i="98"/>
  <c r="H29" i="98"/>
  <c r="H30" i="98"/>
  <c r="H31" i="98"/>
  <c r="H34" i="98"/>
  <c r="H37" i="98"/>
  <c r="H24" i="98"/>
  <c r="H25" i="98"/>
  <c r="H26" i="98"/>
  <c r="H27" i="98"/>
  <c r="H40" i="98"/>
  <c r="H39" i="98"/>
  <c r="H23" i="98"/>
  <c r="H22" i="98"/>
  <c r="H21" i="98"/>
  <c r="H20" i="98"/>
  <c r="H19" i="98"/>
  <c r="H18" i="98"/>
  <c r="H17" i="98"/>
  <c r="H5" i="98"/>
  <c r="F103" i="18" l="1"/>
  <c r="H103" i="18" s="1"/>
  <c r="F73" i="18"/>
  <c r="F70" i="18"/>
  <c r="F67" i="18"/>
  <c r="F66" i="18"/>
  <c r="F65" i="18"/>
  <c r="F64" i="18"/>
  <c r="F68" i="18"/>
  <c r="F63" i="18"/>
  <c r="F53" i="18"/>
  <c r="F72" i="18"/>
  <c r="F71" i="18"/>
  <c r="G62" i="18"/>
  <c r="E62" i="18"/>
  <c r="D62" i="18"/>
  <c r="G50" i="18"/>
  <c r="E50" i="18"/>
  <c r="D50" i="18"/>
  <c r="D49" i="18" l="1"/>
  <c r="E49" i="18"/>
  <c r="G49" i="18"/>
  <c r="C62" i="18"/>
  <c r="F62" i="18" s="1"/>
  <c r="F69" i="18"/>
  <c r="E108" i="18" l="1"/>
  <c r="D108" i="18"/>
  <c r="F11" i="18" l="1"/>
  <c r="G9" i="92" l="1"/>
  <c r="F9" i="92"/>
  <c r="F7" i="92"/>
  <c r="C119" i="18"/>
  <c r="F119" i="18" s="1"/>
  <c r="C115" i="18"/>
  <c r="C112" i="18"/>
  <c r="C116" i="18"/>
  <c r="F116" i="18" s="1"/>
  <c r="C114" i="18"/>
  <c r="C113" i="18"/>
  <c r="C109" i="18"/>
  <c r="C117" i="18" l="1"/>
  <c r="F117" i="18" s="1"/>
  <c r="C110" i="18"/>
  <c r="F11" i="92"/>
  <c r="C111" i="18"/>
  <c r="C118" i="18"/>
  <c r="F118" i="18" s="1"/>
  <c r="C108" i="18" l="1"/>
  <c r="F113" i="18" l="1"/>
  <c r="H113" i="18" s="1"/>
  <c r="F115" i="18" l="1"/>
  <c r="F112" i="18"/>
  <c r="H112" i="18" s="1"/>
  <c r="F114" i="18"/>
  <c r="F106" i="18" l="1"/>
  <c r="H106" i="18" s="1"/>
  <c r="F105" i="18"/>
  <c r="H105" i="18" s="1"/>
  <c r="F92" i="18"/>
  <c r="H92" i="18" s="1"/>
  <c r="F111" i="18" l="1"/>
  <c r="H111" i="18" s="1"/>
  <c r="F110" i="18"/>
  <c r="H110" i="18" s="1"/>
  <c r="F109" i="18"/>
  <c r="F108" i="18" l="1"/>
  <c r="H109" i="18"/>
  <c r="F16" i="18" l="1"/>
  <c r="F12" i="18"/>
  <c r="G75" i="18"/>
  <c r="H12" i="18" l="1"/>
  <c r="H11" i="18"/>
  <c r="G108" i="18" l="1"/>
  <c r="F104" i="18"/>
  <c r="H104" i="18" s="1"/>
  <c r="F101" i="18"/>
  <c r="H101" i="18" s="1"/>
  <c r="C93" i="18" l="1"/>
  <c r="C94" i="18"/>
  <c r="F125" i="18" l="1"/>
  <c r="H125" i="18" s="1"/>
  <c r="C124" i="18"/>
  <c r="C55" i="18" l="1"/>
  <c r="F55" i="18" s="1"/>
  <c r="F82" i="18" l="1"/>
  <c r="F94" i="18"/>
  <c r="H94" i="18" s="1"/>
  <c r="F102" i="18"/>
  <c r="H102" i="18" s="1"/>
  <c r="C91" i="18" l="1"/>
  <c r="F91" i="18" s="1"/>
  <c r="H91" i="18" s="1"/>
  <c r="C39" i="18" l="1"/>
  <c r="C44" i="18"/>
  <c r="H9" i="65" l="1"/>
  <c r="H10" i="65"/>
  <c r="F8" i="65" l="1"/>
  <c r="H8" i="65" s="1"/>
  <c r="E7" i="65"/>
  <c r="H7" i="65" s="1"/>
  <c r="E6" i="65"/>
  <c r="H6" i="65" s="1"/>
  <c r="H5" i="65"/>
  <c r="H11" i="65" l="1"/>
  <c r="E75" i="18" l="1"/>
  <c r="D75" i="18"/>
  <c r="G34" i="18"/>
  <c r="G22" i="18"/>
  <c r="F44" i="18"/>
  <c r="H44" i="18" s="1"/>
  <c r="F45" i="18"/>
  <c r="H45" i="18" s="1"/>
  <c r="G21" i="18" l="1"/>
  <c r="G20" i="18" s="1"/>
  <c r="G77" i="18"/>
  <c r="C100" i="18" l="1"/>
  <c r="F100" i="18" s="1"/>
  <c r="H100" i="18" s="1"/>
  <c r="C98" i="18"/>
  <c r="C99" i="18" l="1"/>
  <c r="C97" i="18" l="1"/>
  <c r="F97" i="18" s="1"/>
  <c r="H97" i="18" s="1"/>
  <c r="C40" i="18" l="1"/>
  <c r="C46" i="18" l="1"/>
  <c r="C42" i="18" l="1"/>
  <c r="C35" i="18"/>
  <c r="C43" i="18"/>
  <c r="F43" i="18" s="1"/>
  <c r="F42" i="18" l="1"/>
  <c r="F99" i="18" l="1"/>
  <c r="H99" i="18" s="1"/>
  <c r="F98" i="18" l="1"/>
  <c r="H98" i="18" s="1"/>
  <c r="F93" i="18" l="1"/>
  <c r="H93" i="18" s="1"/>
  <c r="F95" i="18"/>
  <c r="H95" i="18" s="1"/>
  <c r="F96" i="18"/>
  <c r="H96" i="18" s="1"/>
  <c r="F13" i="18" l="1"/>
  <c r="C75" i="18" l="1"/>
  <c r="H13" i="18"/>
  <c r="F75" i="18" l="1"/>
  <c r="H75" i="18" l="1"/>
  <c r="C27" i="18" l="1"/>
  <c r="G10" i="18" l="1"/>
  <c r="F17" i="18" l="1"/>
  <c r="F41" i="18"/>
  <c r="H41" i="18" s="1"/>
  <c r="F40" i="18"/>
  <c r="F39" i="18"/>
  <c r="H39" i="18" s="1"/>
  <c r="F38" i="18"/>
  <c r="H38" i="18" s="1"/>
  <c r="F36" i="18"/>
  <c r="H36" i="18" s="1"/>
  <c r="F35" i="18"/>
  <c r="H35" i="18" s="1"/>
  <c r="H16" i="18"/>
  <c r="H17" i="18" l="1"/>
  <c r="H82" i="18" l="1"/>
  <c r="D120" i="18" l="1"/>
  <c r="D107" i="18" s="1"/>
  <c r="E89" i="18"/>
  <c r="E120" i="18"/>
  <c r="E124" i="18"/>
  <c r="G15" i="18"/>
  <c r="G18" i="18" s="1"/>
  <c r="G89" i="18"/>
  <c r="H108" i="18"/>
  <c r="G120" i="18"/>
  <c r="G107" i="18" s="1"/>
  <c r="G74" i="18"/>
  <c r="D74" i="18"/>
  <c r="D10" i="18"/>
  <c r="D15" i="18"/>
  <c r="E22" i="18"/>
  <c r="E34" i="18"/>
  <c r="E74" i="18"/>
  <c r="F124" i="18"/>
  <c r="H124" i="18" s="1"/>
  <c r="E10" i="18"/>
  <c r="E15" i="18"/>
  <c r="C56" i="18" l="1"/>
  <c r="F56" i="18" s="1"/>
  <c r="C83" i="18"/>
  <c r="E21" i="18"/>
  <c r="E20" i="18" s="1"/>
  <c r="E107" i="18"/>
  <c r="C47" i="18"/>
  <c r="F47" i="18" s="1"/>
  <c r="H47" i="18" s="1"/>
  <c r="F46" i="18"/>
  <c r="H46" i="18" s="1"/>
  <c r="D18" i="18"/>
  <c r="E18" i="18"/>
  <c r="D22" i="18"/>
  <c r="G76" i="18"/>
  <c r="D77" i="18"/>
  <c r="D34" i="18"/>
  <c r="C24" i="18" l="1"/>
  <c r="D21" i="18"/>
  <c r="D20" i="18" s="1"/>
  <c r="C51" i="18"/>
  <c r="C34" i="18"/>
  <c r="F80" i="18"/>
  <c r="H80" i="18" s="1"/>
  <c r="C52" i="18"/>
  <c r="F52" i="18" s="1"/>
  <c r="F25" i="18"/>
  <c r="H25" i="18" s="1"/>
  <c r="C28" i="18"/>
  <c r="G126" i="18"/>
  <c r="F51" i="18" l="1"/>
  <c r="G127" i="18"/>
  <c r="C14" i="18" s="1"/>
  <c r="F28" i="18"/>
  <c r="H28" i="18" s="1"/>
  <c r="C58" i="18"/>
  <c r="F58" i="18" s="1"/>
  <c r="C54" i="18"/>
  <c r="F54" i="18" s="1"/>
  <c r="C57" i="18"/>
  <c r="F57" i="18" s="1"/>
  <c r="H42" i="18"/>
  <c r="F48" i="18"/>
  <c r="H48" i="18" s="1"/>
  <c r="F37" i="18"/>
  <c r="H37" i="18" s="1"/>
  <c r="C59" i="18"/>
  <c r="F59" i="18" s="1"/>
  <c r="C23" i="18"/>
  <c r="C60" i="18"/>
  <c r="F60" i="18" s="1"/>
  <c r="C61" i="18"/>
  <c r="F61" i="18" s="1"/>
  <c r="C30" i="18" l="1"/>
  <c r="C32" i="18"/>
  <c r="C50" i="18"/>
  <c r="F14" i="18"/>
  <c r="G128" i="18"/>
  <c r="C31" i="18"/>
  <c r="C33" i="18"/>
  <c r="C79" i="18"/>
  <c r="F79" i="18" s="1"/>
  <c r="F34" i="18"/>
  <c r="H34" i="18" s="1"/>
  <c r="C87" i="18"/>
  <c r="F87" i="18" s="1"/>
  <c r="C78" i="18"/>
  <c r="F50" i="18" l="1"/>
  <c r="F49" i="18" s="1"/>
  <c r="C49" i="18"/>
  <c r="F78" i="18"/>
  <c r="H78" i="18" s="1"/>
  <c r="H14" i="18"/>
  <c r="C29" i="18"/>
  <c r="C88" i="18"/>
  <c r="F88" i="18" s="1"/>
  <c r="C86" i="18"/>
  <c r="F86" i="18" s="1"/>
  <c r="F24" i="18"/>
  <c r="H24" i="18" s="1"/>
  <c r="H79" i="18"/>
  <c r="F31" i="18"/>
  <c r="H31" i="18" s="1"/>
  <c r="F23" i="18"/>
  <c r="H23" i="18" s="1"/>
  <c r="F32" i="18"/>
  <c r="H32" i="18" s="1"/>
  <c r="F30" i="18"/>
  <c r="H30" i="18" s="1"/>
  <c r="F33" i="18"/>
  <c r="H33" i="18" s="1"/>
  <c r="H87" i="18"/>
  <c r="C85" i="18"/>
  <c r="F85" i="18" s="1"/>
  <c r="C26" i="18" l="1"/>
  <c r="C84" i="18"/>
  <c r="F84" i="18" s="1"/>
  <c r="C81" i="18"/>
  <c r="F29" i="18"/>
  <c r="H29" i="18" s="1"/>
  <c r="H86" i="18"/>
  <c r="H88" i="18"/>
  <c r="E77" i="18"/>
  <c r="C22" i="18" l="1"/>
  <c r="C21" i="18" s="1"/>
  <c r="C20" i="18" s="1"/>
  <c r="F81" i="18"/>
  <c r="H81" i="18" s="1"/>
  <c r="C77" i="18"/>
  <c r="F26" i="18"/>
  <c r="H26" i="18" s="1"/>
  <c r="H85" i="18"/>
  <c r="E76" i="18"/>
  <c r="E126" i="18" l="1"/>
  <c r="F83" i="18"/>
  <c r="H83" i="18" s="1"/>
  <c r="H84" i="18"/>
  <c r="E127" i="18" l="1"/>
  <c r="E128" i="18" s="1"/>
  <c r="E129" i="18" s="1"/>
  <c r="F77" i="18"/>
  <c r="F15" i="18"/>
  <c r="H15" i="18" s="1"/>
  <c r="H77" i="18" l="1"/>
  <c r="C15" i="18"/>
  <c r="F27" i="18" l="1"/>
  <c r="H27" i="18" s="1"/>
  <c r="F22" i="18" l="1"/>
  <c r="H22" i="18" l="1"/>
  <c r="F21" i="18"/>
  <c r="H21" i="18" l="1"/>
  <c r="F20" i="18"/>
  <c r="H20" i="18" s="1"/>
  <c r="D89" i="18"/>
  <c r="D76" i="18" s="1"/>
  <c r="D126" i="18" s="1"/>
  <c r="D127" i="18" s="1"/>
  <c r="D128" i="18" s="1"/>
  <c r="D129" i="18" l="1"/>
  <c r="C10" i="18" l="1"/>
  <c r="C18" i="18" l="1"/>
  <c r="F10" i="18"/>
  <c r="F18" i="18" l="1"/>
  <c r="H10" i="18"/>
  <c r="C74" i="18"/>
  <c r="H18" i="18" l="1"/>
  <c r="F74" i="18"/>
  <c r="H74" i="18" l="1"/>
  <c r="C89" i="18" l="1"/>
  <c r="F90" i="18"/>
  <c r="H90" i="18" l="1"/>
  <c r="C121" i="18" l="1"/>
  <c r="C122" i="18"/>
  <c r="F122" i="18" l="1"/>
  <c r="H122" i="18" s="1"/>
  <c r="C123" i="18"/>
  <c r="F123" i="18" s="1"/>
  <c r="H123" i="18" s="1"/>
  <c r="C120" i="18" l="1"/>
  <c r="C107" i="18" s="1"/>
  <c r="C76" i="18" s="1"/>
  <c r="C126" i="18" s="1"/>
  <c r="F121" i="18"/>
  <c r="H121" i="18" s="1"/>
  <c r="C127" i="18" l="1"/>
  <c r="F120" i="18"/>
  <c r="F107" i="18" s="1"/>
  <c r="C128" i="18" l="1"/>
  <c r="H120" i="18"/>
  <c r="H107" i="18" l="1"/>
  <c r="F89" i="18" l="1"/>
  <c r="C129" i="18" l="1"/>
  <c r="F76" i="18"/>
  <c r="H89" i="18"/>
  <c r="F126" i="18" l="1"/>
  <c r="H76" i="18"/>
  <c r="I76" i="18" l="1"/>
  <c r="F127" i="18"/>
  <c r="F128" i="18" s="1"/>
  <c r="F129" i="18" s="1"/>
  <c r="I74" i="18"/>
  <c r="I20" i="18"/>
  <c r="H126" i="18"/>
  <c r="H128" i="18" l="1"/>
  <c r="H127" i="18"/>
  <c r="H38" i="98" l="1"/>
  <c r="H16" i="98"/>
  <c r="H84" i="98" l="1"/>
</calcChain>
</file>

<file path=xl/sharedStrings.xml><?xml version="1.0" encoding="utf-8"?>
<sst xmlns="http://schemas.openxmlformats.org/spreadsheetml/2006/main" count="525" uniqueCount="305">
  <si>
    <t>RECAUDO</t>
  </si>
  <si>
    <t>FUNCIONAMIENTO</t>
  </si>
  <si>
    <t>Correo</t>
  </si>
  <si>
    <t>Viáticos y Gastos de viaje</t>
  </si>
  <si>
    <t>Capacitación y divulgación</t>
  </si>
  <si>
    <t xml:space="preserve">Materiales y suministros </t>
  </si>
  <si>
    <t>SERVICIOS PERSONALES</t>
  </si>
  <si>
    <t xml:space="preserve">Honorarios </t>
  </si>
  <si>
    <t>GASTOS GENERALES</t>
  </si>
  <si>
    <t>Cuota de Auditaje C.G.R.</t>
  </si>
  <si>
    <t>DIRECCION DE CADENAS AGRICOLAS Y FORESTALES</t>
  </si>
  <si>
    <t>PROGRAMA DE SEGUIMIENTO Y EVALUACION FONDOS PARAFISCALES</t>
  </si>
  <si>
    <t>FONDO NACIONAL DE FOMENTO DE LA PAPA</t>
  </si>
  <si>
    <t>CUENTAS</t>
  </si>
  <si>
    <t>APROP</t>
  </si>
  <si>
    <t>MODIF.</t>
  </si>
  <si>
    <t>TRASLADO</t>
  </si>
  <si>
    <t>INGRESOS OPERACIONALES</t>
  </si>
  <si>
    <t>Cuota de Fomento</t>
  </si>
  <si>
    <t>Intereses por Mora</t>
  </si>
  <si>
    <t>INGRESOS NO OPERACIONALES</t>
  </si>
  <si>
    <t>Otros Ingresos</t>
  </si>
  <si>
    <t>Ingresos Financieros</t>
  </si>
  <si>
    <t>TOTAL INGRESOS</t>
  </si>
  <si>
    <t>EGRESOS</t>
  </si>
  <si>
    <t>FUNCIONAMIENTO:</t>
  </si>
  <si>
    <t>Sueldos</t>
  </si>
  <si>
    <t>Vacaciones</t>
  </si>
  <si>
    <t>Prima legal</t>
  </si>
  <si>
    <t xml:space="preserve">Dotación y suministro </t>
  </si>
  <si>
    <t>Cesantías</t>
  </si>
  <si>
    <t>Intereses de cesantías</t>
  </si>
  <si>
    <t>Seguros y/o fondos privados</t>
  </si>
  <si>
    <t>Caja de compensación</t>
  </si>
  <si>
    <t>Aportes ICBF y SENA</t>
  </si>
  <si>
    <t>Dotaciones</t>
  </si>
  <si>
    <t>Servicios públicos</t>
  </si>
  <si>
    <t>Impresos y publicaciones</t>
  </si>
  <si>
    <t>Transportes fletes y acarreos</t>
  </si>
  <si>
    <t>Comisiones y gastos bancarios</t>
  </si>
  <si>
    <t xml:space="preserve">Arriendos </t>
  </si>
  <si>
    <t>Gastos Junta Directiva</t>
  </si>
  <si>
    <t xml:space="preserve">Contraprestación </t>
  </si>
  <si>
    <t>ESTUDIOS Y PROYECTOS</t>
  </si>
  <si>
    <t>RESERVA PROY. INV. Y GT.</t>
  </si>
  <si>
    <t>TOTAL PRESUPUESTO</t>
  </si>
  <si>
    <t>Cifra de control</t>
  </si>
  <si>
    <t>Auxilio de Transporte</t>
  </si>
  <si>
    <t xml:space="preserve">VARIACION % </t>
  </si>
  <si>
    <t xml:space="preserve">Compra base de datos </t>
  </si>
  <si>
    <t>Transferencia de tecnología</t>
  </si>
  <si>
    <t>Superávit Vigencias anteriores</t>
  </si>
  <si>
    <t>ITEM</t>
  </si>
  <si>
    <t>CANTIDAD</t>
  </si>
  <si>
    <t>Dotación</t>
  </si>
  <si>
    <t>Honorarios auditoria</t>
  </si>
  <si>
    <t>Elaboración agendas</t>
  </si>
  <si>
    <t>PROGRAMA</t>
  </si>
  <si>
    <t>PRESUP</t>
  </si>
  <si>
    <t>PRESUP DEF</t>
  </si>
  <si>
    <t>VARIACIÓN</t>
  </si>
  <si>
    <t>JUSTIFICACIÓN</t>
  </si>
  <si>
    <t>VLR UNITARIO</t>
  </si>
  <si>
    <t>UND MEDIDA</t>
  </si>
  <si>
    <t>Meses</t>
  </si>
  <si>
    <t>Uniformes por año</t>
  </si>
  <si>
    <t>Unidad</t>
  </si>
  <si>
    <t>Unidades</t>
  </si>
  <si>
    <t>Cuota de Fomento vigencias anteriores</t>
  </si>
  <si>
    <t>ÍTEM</t>
  </si>
  <si>
    <t>Personas</t>
  </si>
  <si>
    <t>Portátiles</t>
  </si>
  <si>
    <t>Kits</t>
  </si>
  <si>
    <t>Licencias</t>
  </si>
  <si>
    <t>Servicio</t>
  </si>
  <si>
    <t>ATL</t>
  </si>
  <si>
    <t>BTL</t>
  </si>
  <si>
    <t>Digital</t>
  </si>
  <si>
    <t>Honorarios normas internacionales</t>
  </si>
  <si>
    <t>AÑO 2019</t>
  </si>
  <si>
    <t>VLR TOTAL 2019</t>
  </si>
  <si>
    <t>Honorarios jurídico</t>
  </si>
  <si>
    <t>Valor por año</t>
  </si>
  <si>
    <t>Antivirus - Licencias</t>
  </si>
  <si>
    <t>Material divulgativo para agricultores  y compradores de papa.</t>
  </si>
  <si>
    <t>Talonario actas de visita</t>
  </si>
  <si>
    <t>Elementos de identificación personal</t>
  </si>
  <si>
    <t>Kit de limpieza de equipos</t>
  </si>
  <si>
    <t>Antivirus</t>
  </si>
  <si>
    <t>Antivirus - Licencia</t>
  </si>
  <si>
    <t>Honorarios chef</t>
  </si>
  <si>
    <t>Licencia</t>
  </si>
  <si>
    <t>Licencia Adobe</t>
  </si>
  <si>
    <t>VLR             UNITARIO</t>
  </si>
  <si>
    <t>Divulgación Proyecto</t>
  </si>
  <si>
    <t>Vallas Lotes Demostrativos</t>
  </si>
  <si>
    <t>Vallas Publicitarias</t>
  </si>
  <si>
    <t>Chaquetas y gorras</t>
  </si>
  <si>
    <t>Paquete</t>
  </si>
  <si>
    <t>Equipos</t>
  </si>
  <si>
    <t>Semillas (Básicas, Registradas, certificada o de calidad declarada)</t>
  </si>
  <si>
    <t>Bultos</t>
  </si>
  <si>
    <t>Muestras</t>
  </si>
  <si>
    <t>Análisis de suelo</t>
  </si>
  <si>
    <t>Kit de limpieza de equipos e impresora</t>
  </si>
  <si>
    <t>Mantenimiento</t>
  </si>
  <si>
    <t>Seguros, impuestos y gastos legales</t>
  </si>
  <si>
    <t>ITPA</t>
  </si>
  <si>
    <t>Honorarios extensionistas OPS</t>
  </si>
  <si>
    <t>Se requiere la contratación de 24 extensionistas por OPS durante 45 días, para la consecución de los productores beneficiarios del proyecto contribuyentes de la cuota de fomento.</t>
  </si>
  <si>
    <t>Se requiere el pago servicios profesionales de Auditoria Interna por 12 meses. Presentándose un incremento del 3,5% del IPC proyectado para la vigencia 2019. A partir del segundo trimestre de la vigencia 2018 se presenta el cambio de auditoria.</t>
  </si>
  <si>
    <t>Se requieren dar continuidad al proceso de representación judicial frente a la acción de rendición de cuentas adelanta ante Asohofrucol para el traslado de recursos pendiente por parte de esta entidad al FNFP. Presenta una disminución del 25% teniendo en cuenta la forma de pago pactada en el contrato de prestación de servicios.</t>
  </si>
  <si>
    <t>MERCADEO</t>
  </si>
  <si>
    <t xml:space="preserve">Honorario de construcción de prototipo </t>
  </si>
  <si>
    <t>Se requiere  la  realización de un convenio con la Universidad de los Andes para el diseño e implementación de un prototipo automatizado para la extracción de almidón a partir de papa Diacol Capiro de descarte y evaluación de la factibilidad de una escalabilidad futura. Este proyecto no se contemplaba en la vigencia anterior.</t>
  </si>
  <si>
    <t>PROYECTO</t>
  </si>
  <si>
    <t>CAMPAÑA DE CONSUMO</t>
  </si>
  <si>
    <t>PROTOTIPO</t>
  </si>
  <si>
    <t>convenio</t>
  </si>
  <si>
    <t>TOTAL PRESTACION DE SERVICIOS</t>
  </si>
  <si>
    <t>Programa</t>
  </si>
  <si>
    <t>Computador</t>
  </si>
  <si>
    <t>CUOTA DE ADMINISTRACIÓN</t>
  </si>
  <si>
    <t>INVERSIÓN:</t>
  </si>
  <si>
    <t>Campaña de promoción al consumo</t>
  </si>
  <si>
    <t>TOTAL INVERSIÓN Y FUNCIONAMIENTO</t>
  </si>
  <si>
    <t>PRESTACIÓN DE SERVICIOS VIGENCIA 2019</t>
  </si>
  <si>
    <t xml:space="preserve">Se requiere contar con la asesoría durante la transición e implementación de normas internacionales en fondos parafiscales. </t>
  </si>
  <si>
    <t>INVESTIGACIÓN Y TRANSFERENCIA DE TECNOLOGÍA</t>
  </si>
  <si>
    <t>24 Extensionistas X 45 días</t>
  </si>
  <si>
    <t>días</t>
  </si>
  <si>
    <t>Honorarios chef especialista en papa, con el fin de realizar shows gastronómicos y preparaciones en papa. Se requiere contar con este experto durante la feria de Agroexpo por 11 días.</t>
  </si>
  <si>
    <t>Licencia vitalicia sistema operativo Windows 10 profesional</t>
  </si>
  <si>
    <t>CUADRO CONTROL DE APROPIACION  2020</t>
  </si>
  <si>
    <t>VARIACION 2020 VS 2019</t>
  </si>
  <si>
    <t>AÑO 2020</t>
  </si>
  <si>
    <t>Equipo de campo</t>
  </si>
  <si>
    <t>VLR TOTAL  2019</t>
  </si>
  <si>
    <t>VLR TOTAL           2020</t>
  </si>
  <si>
    <t>EQUIPO DE CAMPO</t>
  </si>
  <si>
    <t>Equipo de riego</t>
  </si>
  <si>
    <t xml:space="preserve">Análisis microbiológicos  </t>
  </si>
  <si>
    <t>Alquiler de dron para fumigacion</t>
  </si>
  <si>
    <t>Se requiere realizar el mantenimiento de los equipos del área de esta manera. Se solicita el kit para el área de sistemas para realizar la actividad de mantenimiento. El incremento corresponde al 3,5% del IPC proyectado.</t>
  </si>
  <si>
    <t>Software recaudo - Hosting</t>
  </si>
  <si>
    <t>Investigacion campaña de consumo</t>
  </si>
  <si>
    <t>Estudios</t>
  </si>
  <si>
    <t>Muebles y equipo de oficina</t>
  </si>
  <si>
    <t>MUEBLES Y EQUIPO DE OFICINA</t>
  </si>
  <si>
    <t>Plataforma correos masivos</t>
  </si>
  <si>
    <t xml:space="preserve">Se requiere realizar el mantenimiento de los equipos del área de esta manera se solicita el kit para el área de sistemas para realizar la actividad de mantenimiento. </t>
  </si>
  <si>
    <t xml:space="preserve">Reactivos </t>
  </si>
  <si>
    <t xml:space="preserve">Paquete </t>
  </si>
  <si>
    <t>Alquiler de dron para imágenes multiespectrales</t>
  </si>
  <si>
    <t xml:space="preserve">Diagnostico de muestras </t>
  </si>
  <si>
    <t xml:space="preserve">Muestras </t>
  </si>
  <si>
    <t>Reactivos</t>
  </si>
  <si>
    <t>Insumos agrícolas lotes de pruebas</t>
  </si>
  <si>
    <t>paquete</t>
  </si>
  <si>
    <t>Se requieren análisis de suelo para 60 lotes evaluados en el proyecto.</t>
  </si>
  <si>
    <t>Se requiere la compra de Insumos agrícolas, para el desarrollo de el lote de evaluación en la UN.</t>
  </si>
  <si>
    <t xml:space="preserve">Pruebas de evaluación agronómica </t>
  </si>
  <si>
    <t xml:space="preserve">Limpieza de material vegetal y propagación de mini tubérculos </t>
  </si>
  <si>
    <t>PRESUPUESTO DE GASTOS PARA Implementacion de red metereológica en papa</t>
  </si>
  <si>
    <t xml:space="preserve">Estaciones Metereológicas </t>
  </si>
  <si>
    <t>Equipo</t>
  </si>
  <si>
    <t>Licencia software</t>
  </si>
  <si>
    <t>se requiere la compra de licencia ilimitada de uso Plataforma Web El acceso a la información de manera remota se hace a través de la plataforma y app de cada uno de los equipos, la cual se centraliza por medio de un único usuario para los equipos instalados. esta licencia es anual</t>
  </si>
  <si>
    <t>Computador de escritorio</t>
  </si>
  <si>
    <t xml:space="preserve">Se requiere realizar el mantenimiento de los equipos del área de esta manera se solicita el kit para que el área de sistemas pueda realizar la actividad de mantenimiento. </t>
  </si>
  <si>
    <t>Adecuaciones invernaderos</t>
  </si>
  <si>
    <t xml:space="preserve">Vuelo de drones </t>
  </si>
  <si>
    <t>Se requieren 44 estaciones meteorológicas Ambient Weather WS-1002-WIFI OBSERVER Solar Powered Wireless WiFi Remote Monitoring Weather Station with Solar Radiation and UV</t>
  </si>
  <si>
    <t>FUNCIONAMIENTO - RECAUDO:</t>
  </si>
  <si>
    <t>FUNCIONAMIENTO ADMINISTRATIVO:</t>
  </si>
  <si>
    <t>2020 VS 2019</t>
  </si>
  <si>
    <t>ÁREA</t>
  </si>
  <si>
    <t>RESPONSABLE</t>
  </si>
  <si>
    <t>OBJETIVOS</t>
  </si>
  <si>
    <t>UNIDAD
MEDIDA</t>
  </si>
  <si>
    <t>Dotación de Ley</t>
  </si>
  <si>
    <t>Dar cumplimiento a lo establecido en la normatividad laboral vigente.</t>
  </si>
  <si>
    <t>Suministro de insumos minimos necesarios y requeridos por los funcionarios para realizar las actividades propias del cargo a desempeñar.</t>
  </si>
  <si>
    <t>4 por 700 y una por 300</t>
  </si>
  <si>
    <t>Área de Sistemas de Informacion</t>
  </si>
  <si>
    <t>Área de Investigación y tranferencia de tecnología</t>
  </si>
  <si>
    <t>Divulgacion del Fondo Nacional de Fomento de la Papa, proyectos e inversion.</t>
  </si>
  <si>
    <t>Director de Mercadeo</t>
  </si>
  <si>
    <t>TOTAL PLAN DE COMPRAS</t>
  </si>
  <si>
    <t xml:space="preserve">VLR TOTAL </t>
  </si>
  <si>
    <t>Área de Funcionamiento - Administrativo</t>
  </si>
  <si>
    <t>Área de Funcionamiento - Recaudo</t>
  </si>
  <si>
    <t>Director de Recaudo</t>
  </si>
  <si>
    <t>Director Económico</t>
  </si>
  <si>
    <t>Director Técnico</t>
  </si>
  <si>
    <t>Área de Mercadeo</t>
  </si>
  <si>
    <t>Apicativo para la consolidacion, control y sistematizacion del recaudo de la cuota de fomento de la papa.</t>
  </si>
  <si>
    <t>Insumos necesarios y requeridos para realizar las actividades estabñecidas en el marco del proyecto.</t>
  </si>
  <si>
    <t>Insumos necesarios y requeridos para realizar las actividades establecidas en el marco del proyecto.</t>
  </si>
  <si>
    <t>Se requiere la compra de la dotación para el cargo de Analista de Gestión Documental quien devenga menos 2smlmv dando cumplimiento a lo estipulado por la ley, 3 dotaciones de $327.967 al año.  Se presenta un incremento del 39,5% teniendo en cuenta dos factores uno el incremento del IPC proyectado del 1,67% y la adición de recursos solicitados en el primer trimestre por valor de $260.000 en la vigencia 2020.</t>
  </si>
  <si>
    <t>Licencia de office vitalicia</t>
  </si>
  <si>
    <t>Nube de almacenamiento</t>
  </si>
  <si>
    <t>meses</t>
  </si>
  <si>
    <t>Nube Mega</t>
  </si>
  <si>
    <t xml:space="preserve">Disco duro </t>
  </si>
  <si>
    <t>Disco duro</t>
  </si>
  <si>
    <t>Impresora Epson</t>
  </si>
  <si>
    <t>Impresora</t>
  </si>
  <si>
    <t>Se requiere la compra de un equipo de computo para el área de gestión documental, con especificaciones de almacenamiento robusto, el cual soporte el volumen de información originada por el FNFP, este rubro no se tenia contemplado en la vigencia anterior.</t>
  </si>
  <si>
    <t>Se requiere la compra del licenciamiento del equipo de computo del área de gestión documental, este rubro no se tenia contemplado en la vigencia anterior.</t>
  </si>
  <si>
    <t>Se requiere al adquisición e implementación de copias de seguridad en la nube, en referencia a los equipos de computo de la parte administrativa del FNFP espacio aproximado de almacenamiento de 500 GB, este rubro no se tenia contemplado en la vigencia anterior.</t>
  </si>
  <si>
    <t xml:space="preserve">Se requiere la adquisición de una plataforma con la cual, el FNFP pueda guardar información circulante (contratos laborales, hojas de vida, contratos de prestación de servicios, convocatorias, informes de contratos de prestación de servicios, comunicaciones enviadas y recibidas, etc), esta plataforma con la información circulante ayuda a no requerir la documentación de manera física, así como compartir o descargar algún soporte requerido dependiendo del cargo y la necesidad.  </t>
  </si>
  <si>
    <t>Se requiere la compra de disco duro para el equipo del sistematizador, teniendo en cuenta el uso del mismo, y este ayuda a ampliar su durabilidad en el tiempo.</t>
  </si>
  <si>
    <t xml:space="preserve">Se requiere la compra de una impresora pequeña para el área de </t>
  </si>
  <si>
    <t>Se requiere la compra de licencia de antivirus para los equipos del área, se presenta un incremento del 1,67% el cual corresponde al IPC esperado.</t>
  </si>
  <si>
    <t>Elementos de proteccion personal</t>
  </si>
  <si>
    <t>A raíz de la emergencia sanitaria, se hace indispensable adoptar medidas necesarias de bioseguridad para los funcionarios del FNFP, de tal manera y con el apoyo del profesional en seguridad y salud en el trabajo de la Federación. Se requiere la adquisición de elementos mínimos necesarios para las actividades en campo y administrativas con el fin de garantizar la salud y bienestar de los mismos. Este rubro se contempló a partir del junio de la vigencia 2020.</t>
  </si>
  <si>
    <t>Suministro de insumos minimos necesarios y requeridos para los trabajadores para realizar las actividades propias del cargo a desempeñar.</t>
  </si>
  <si>
    <t>Suministro de insumos de proteccion y bioseguridad para el personal del FNFP.</t>
  </si>
  <si>
    <t>Coordinador administrativo y presupuestal FNFP</t>
  </si>
  <si>
    <t>Se requiere la compra de la dotación para dos cargos uno de Asistente de Recaudo y uno de Analista de Recaudo quienes devenga menos 2smlmv dando cumplimiento a lo estipulado por la ley, 3 dotaciones de $327.967 al año.  Se presenta un incremento del 39,5% teniendo en cuenta dos factores uno el incremento del IPC proyectado del 1,67% y la adición de recursos solicitados en el primer trimestre por valor de $260.000 para cada cargo en la vigencia 2020.</t>
  </si>
  <si>
    <t>Se requiere mantenimiento para el software especializado para recaudo y servicio de hosting para el año 2021. Se presenta incremento mayor al IPC ya que se requiere diseño y desarrollo de nuevas funcionalidades.</t>
  </si>
  <si>
    <t>Seguros de activos fijos</t>
  </si>
  <si>
    <t>Póliza</t>
  </si>
  <si>
    <t>Se requiere realizar la compra de la licencia office para el equipo portátil.</t>
  </si>
  <si>
    <t>Se requiere el pago anual de la póliza de seguro a todos los activos fijos de este proyecto y del FNFP en general, se presenta una disminución debido a que la póliza se realiza de manera conjunta con la federación y al no presentarse siniestros, los costos de la prima disminuye.</t>
  </si>
  <si>
    <t>Se requiere licenciamiento de antivirus para 13 equipos de computo para: director de recaudo, 8 asesores de recaudo, 1 asistente, 1 analista, 1 profesional de control presupuestal y 1 practicante. El incremento corresponde al 1,67% del IPC proyectado.</t>
  </si>
  <si>
    <t>Se requiere la compra de un portátil para renovar 1 equipo de uso de los asesores de recaudo.</t>
  </si>
  <si>
    <t>Se requiere la elaboración de agendas y calendarios para los recaudadores de la cuota de fomento, donde se incluye el calendario de pagos e información del Fondo. Se presenta incremento mayor al IPC ya que se incrementa la cantidad en 200, debido al crecimiento en la base de datos de recaudadores activos.</t>
  </si>
  <si>
    <t>Se requiere la impresión de material divulgativo con el fin de socializar el Fondo su normatividad e inversión. El incremento corresponde al 1,67% del IPC proyectado.</t>
  </si>
  <si>
    <t>Se requiere la impresión de actas de visita pre impresa tipo talonario para soportar las visitas de seguimiento realizadas a los Recaudadores. El incremento corresponde al 1,67% del IPC proyectado.</t>
  </si>
  <si>
    <t>Se requieren 9 Kits, conformado por elementos de distinción para los asesores y el director de recaudo, que permitan su correcta identificación en el momento de realizar las visitas de seguimiento. Se presenta incremento mayor al IPC ya que se requiere que las prendas sean en material antifluido.</t>
  </si>
  <si>
    <t xml:space="preserve">Computador Profesional </t>
  </si>
  <si>
    <t>Disco duro interno</t>
  </si>
  <si>
    <t>Se requiere computador para el profesional de sistemas de información con capacidad para procesar sistemas de georreferenciación.  Este rubro no se tenia contemplado en la vigencia anterior.</t>
  </si>
  <si>
    <t>Se requiere la compra de la licencia para el computador del profesional de sistemas de información.  Este rubro no se tenia contemplado en la vigencia anterior.</t>
  </si>
  <si>
    <t>Se requiere la compra de memorias ram para los equipos de computo del director y del asistente con el fin de mejorar su funcionamiento y alargar su vida útil.</t>
  </si>
  <si>
    <t>Este rubro presenta un aumento debido que su cotización se realiza en dólares (USD 35.99 a una TRM de $4.000)</t>
  </si>
  <si>
    <t xml:space="preserve">Se requiere la compra de Antivirus para la protección y buen funcionamiento de los equipos del área económica. Se presenta un incremento del 50% correspondiente a la licencia del profesional de sistemas de información. </t>
  </si>
  <si>
    <t>Se requiere la compra de una chaqueta para el director del área como mecanismo de identificación como funcionario del FNFP.</t>
  </si>
  <si>
    <t>Se requiere la compra de la dotación para el cargo de Asistente del área quien devenga menos 2smlmv dando cumplimiento a lo estipulado por la ley, 3 dotaciones de $327.967 al año.  Se presenta un incremento del 39,5% teniendo en cuenta dos factores uno el incremento del IPC proyectado del 1,67% y la adición de recursos solicitados en el primer trimestre por valor de $260.000 en la vigencia 2020.</t>
  </si>
  <si>
    <t xml:space="preserve">Se requieren 60 Vallas informativas del proyecto. Presenta un aumento del 51% en el rubro debido al incremento del número de parcelas demostrativas de 30 a 60. </t>
  </si>
  <si>
    <t>Se requiere la compra de 31  Kit de elementos de identificación para el equipo de trabajo del área técnica y el supervisor, dicho kit esta conformado por 1 chaqueta, 1 camisa, 1 polo y 1 gorra.</t>
  </si>
  <si>
    <t xml:space="preserve">Se requiere 1 paquete divulgativo del proyecto con un incremento del 1,65%. </t>
  </si>
  <si>
    <t>Mamoria RAM</t>
  </si>
  <si>
    <t>Software</t>
  </si>
  <si>
    <t>Equipos de comunicación de campo - Celular o  tablet</t>
  </si>
  <si>
    <t>Equipo Celular</t>
  </si>
  <si>
    <t>Memoria</t>
  </si>
  <si>
    <t>Presenta un incremento correspondiente al IPC proyectado.</t>
  </si>
  <si>
    <t xml:space="preserve">Se requiere la compra de la licencia del software de seguimiento técnico de actividades realizadas en campo para la vigencia 2021, este rubro fue solicitado mediante adición durante la vigencia 2020, esta herramienta busca dar continuidad al seguimiento del proyecto y la recolección de información técnica.  Se evidencia un aumento del 100% debido al incremento de beneficiarios del proyecto. </t>
  </si>
  <si>
    <t xml:space="preserve">Se requiere la compra de 15 equipos de comunicación de campo (Tablet o celular) para los profesionales nuevos que ingresar al área técnica. Esto en el marco de el seguimiento técnico realizado en campo mediante app </t>
  </si>
  <si>
    <t xml:space="preserve">Se requiere un equipo móvil para el área técnica con el fin de poder estar en contacto con los diferentes actores que intervienen en el proyecto. </t>
  </si>
  <si>
    <t xml:space="preserve">Insumos y mantenimiento de equipos de riego </t>
  </si>
  <si>
    <t xml:space="preserve">Se requiere la compra de 3 sistemas de riego por goteo de hasta 2 ha con un valor aproximado de $25.000.000. Continuado con este modelo para demostración de método con asociaciones aportantes de cuota de fomento. Este rubro presenta un incremento del 60% por la compra de nuevos equipos para el proyecto dado que en la vigencia 2020 solo se compró 1 equipo. </t>
  </si>
  <si>
    <t>Se requiere la compra de insumos de riego para adecuación y mantenimiento del sistema que se tiene sin adjudicar en una localidad diferente a la que se encuentra.</t>
  </si>
  <si>
    <t xml:space="preserve">Minituberculos </t>
  </si>
  <si>
    <t xml:space="preserve">Insumos Agricolas </t>
  </si>
  <si>
    <t xml:space="preserve">Trampas Tecia solanivora (feromenosas e implementos)  </t>
  </si>
  <si>
    <t xml:space="preserve">Unidad </t>
  </si>
  <si>
    <t>Se requieren 600 bultos de semilla, con el respectivo transporte a las diferentes zonas. Las cuales están distribuidas en 600 bultos para 24 parcelas demostrativas con semilla certificada y 400 bultos para los 5 sistemas de riego.</t>
  </si>
  <si>
    <t xml:space="preserve">Se requieren 36.000 mini tubérculos con el respectivo transporte a las diferentes zonas, para el montaje de 36 parcelas demostrativas, con manejo diferencial de la fertilización y sus manejos. </t>
  </si>
  <si>
    <t>Se requiere un paquete de insumos agrícolas para el desarrollo de las parcelas de mostrativas de mini tubérculos, necesarios para realizar el manejo diferencial de nutrición y Mipe.</t>
  </si>
  <si>
    <t>Se requieren análisis microbiológicos de suelo para las 60 parcelas demostrativas en la vigencia 2021. Se evidencia un aumento del 49% por el incremento del número de parcelas.</t>
  </si>
  <si>
    <t>Se requieren para la vigencia 2021 análisis de suelos para 60 parcelas demostrativas. Este rubro presenta una disminución del -1494,44% debido a que no se generaran análisis de suelo para los beneficiaros directos del proyecto como en la vigencia 2020.</t>
  </si>
  <si>
    <t xml:space="preserve">se requiere la compra del servicio de fumigación con drones como método de demostración de método en diferentes parcelas de mostrativas a nivel nacional, dependiendo de la disponibilidad del servicio. </t>
  </si>
  <si>
    <t>Se requiere la compra de 3000 feromonas para la instalación de 1000 trampas a nivel nacional, con dos cambios para la vigencia.  Adicionalmente elementos para la construcción de las trampas (jabón detergente inoloro, tazas plásticas para trampas de caída, plástico amarillo, alambre, papel Contac)</t>
  </si>
  <si>
    <t>Suelo Negro</t>
  </si>
  <si>
    <t xml:space="preserve">Viajes </t>
  </si>
  <si>
    <t xml:space="preserve">Se requiere reactivos de laboratorio para la evaluación de estrategias de manejo físicas, químicas y biológicas in vitro de verticillium y POD. Con un aumento del 50% debido a que en la fase 2 del proyecto incrementa el trabajo en laboratorio.  </t>
  </si>
  <si>
    <t xml:space="preserve">Se realizarán tomas de fotografía multiespectral en 10 lotes piloto para la evaluación, en 10 diferentes estados fenológicos de la planta, para su procesamiento fotogramétrico y postproceso GNSS. Disminuyendo en el 70% debido a una menor cantidad de vuelos requerida versus la vigencia 2020. </t>
  </si>
  <si>
    <t xml:space="preserve">SeSe requiere la evaluación de 40 muestras de material vegetal (hojas, tallos, raíces y tubérculos) para el diagnóstico de un laboratorio en la prevalencia de Verticillium y POD. Con una disminución del 82,8% por ajuste en el valor de cada análisis. </t>
  </si>
  <si>
    <t xml:space="preserve">Se requieren análisis microbiológicos de suelo para 60 lotes evaluados en el proyecto. Presenta disminución por ajuste al valor de cada análisis. </t>
  </si>
  <si>
    <t xml:space="preserve">Se requieren dos viajes de suelo para el montaje de pruebas experimentales </t>
  </si>
  <si>
    <t>Cortadora de papa</t>
  </si>
  <si>
    <t>Estufa de secado</t>
  </si>
  <si>
    <t xml:space="preserve">Canastillas </t>
  </si>
  <si>
    <t xml:space="preserve">Estantes de aluminio </t>
  </si>
  <si>
    <t xml:space="preserve">Mesones de aluminio </t>
  </si>
  <si>
    <t xml:space="preserve">Cuarto Frio </t>
  </si>
  <si>
    <t xml:space="preserve">Estibas </t>
  </si>
  <si>
    <t xml:space="preserve">Balanzas </t>
  </si>
  <si>
    <t>Estaciones climaticas portatiles</t>
  </si>
  <si>
    <t xml:space="preserve">Se requiere la compra de estos equipos para el acondicionamiento de un laboratorio de evaluacion poscosecha de mateiral genetico, con el fin de almacenar y preprarar los clones para ciclos posteriores en el proceso de registro. Se realizaran pruebas de solidos y fritura de los tuberculos. </t>
  </si>
  <si>
    <t xml:space="preserve">En las evaluacioes en campo de los clones avanzados, se requiere tener informacion climitica precisa en el desarrollo de los materiales geneticos. Estas estaciones son moviles y seran utilizadas en las diversas localidades necesarias para el registro nacional de cultivares. </t>
  </si>
  <si>
    <t xml:space="preserve">Análisis foliares </t>
  </si>
  <si>
    <t xml:space="preserve">Se requiere el pago ante el Instituto Colombiano Agropecuario ICA, de las Pruebas de Evaluación Agronómica de los clones avanzados a evaluar en la vigencia 2021. con un incremento del 14,6% de acuerdo al valor del servicio por parte del ICA </t>
  </si>
  <si>
    <t>Se requiere la introducción, limpieza y propagación de los clones avanzados en laboratorio y entrega de 1000 mini tubérculos de cada material.</t>
  </si>
  <si>
    <t xml:space="preserve">Se requiere la compra de Insumos agrícolas, para el desarrollo de 8 lotes de prueba, con un área de 2000m2 (7 lotes) y 5000m2 (1 lote), con un incremento del 60% por el mayor número de lotes de 3 a 8. </t>
  </si>
  <si>
    <t xml:space="preserve">Se requieren 250 análisis foliares para evaluación de los clones avanzados en aspectos nutricionales y fisiológicos. Este ítem es nuevo en los objetivos de proyectos por lo cual es incremento del 100%. </t>
  </si>
  <si>
    <t xml:space="preserve">Se requieren para la vigencia 2021 análisis de suelos para 8 parcelas de multiplicacíon de clones avanzados.  </t>
  </si>
  <si>
    <t>Secuenciacion de RNA (Transcriptómica)</t>
  </si>
  <si>
    <t>Reactivos Biología Molecular</t>
  </si>
  <si>
    <t>Analisis</t>
  </si>
  <si>
    <t>La determinación de los perfiles de expresión diferencial de genes en dos diferentes genotipos requiere la realización de librerías genéticas y la secuenciación de 48 muestras. Esto contempla la caracterización de dos genotipos contrastantes en su respuesta al estrés por alta temperatura, e identificar, en los diferentes momentos de aplicación del estrés, los transcritos que se expresan, sus genes asociados y los mecanismos de aclimatación que emplea la planta para afrontar dicha condición de estrés. Estos estudios se realizaran con el uso de la tecnología de secuenciascion genética Illumina, disponble en los siguientes paises: Estados Unidos de América, Holanda, Corea del sur entre otros. En la actualidad en Colombia no existe la disponibilidad de esta tecnología.</t>
  </si>
  <si>
    <t>El proyecto, en cumplimiento de sus objetivos específicos, requiere el uso de reactivos para Bioquímica y Biología Molecular que permitan la determinación de actividades enzimáticas, contenido de azucares reductores, extracción de RNA y expresión de genes candidatos. Estos kit de extracción y reactivos, serán comprados a los representantes en Colombia de las principales empresas de reactivos a nivel mundial, que garanticen la calidad y el mejor precio/muestra procesada.</t>
  </si>
  <si>
    <t>Licencia Office 365</t>
  </si>
  <si>
    <t xml:space="preserve">Compra Equipo de celular </t>
  </si>
  <si>
    <t>póliza</t>
  </si>
  <si>
    <t>Se requiere la compra de la licencia de Office  365 para los dos equipos del área de mercadeo. Se evidencia un incremento del 160% contemplando la variación del dólar al momento de la compra.</t>
  </si>
  <si>
    <t>Se requiere la adquisición de un equipo celular para el director del área, con el fin de estar en constante seguimiento y contacto con las diferentes agencias y terceros involucrados en las actividades del proyecto.</t>
  </si>
  <si>
    <t>Se requiere la compra anual de la licencia de la Suite de Adobe la cual viene con varios programas para creación y edición de contenido multimedia. Se presenta un incremento del 45% teniendo en cuenta la variación del dólar.</t>
  </si>
  <si>
    <t>Compra de poliza de activos con el fin de asegurar la perdida o daño de algunos de los bienes adquiridos por el FNFP</t>
  </si>
  <si>
    <t>Suministro de recursos de identificacion en campo para los trabajadores del FNFP.</t>
  </si>
  <si>
    <t>PLAN DE COMPRAS ANUAL VIGENCIA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</si>
</sst>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2" formatCode="_-&quot;$&quot;\ * #,##0_-;\-&quot;$&quot;\ * #,##0_-;_-&quot;$&quot;\ * &quot;-&quot;_-;_-@_-"/>
    <numFmt numFmtId="41" formatCode="_-* #,##0_-;\-* #,##0_-;_-* &quot;-&quot;_-;_-@_-"/>
    <numFmt numFmtId="43" formatCode="_-* #,##0.00_-;\-* #,##0.00_-;_-* &quot;-&quot;??_-;_-@_-"/>
    <numFmt numFmtId="164" formatCode="_-&quot;$&quot;* #,##0.00_-;\-&quot;$&quot;* #,##0.00_-;_-&quot;$&quot;* &quot;-&quot;??_-;_-@_-"/>
    <numFmt numFmtId="165" formatCode="_-* #,##0.00\ &quot;€&quot;_-;\-* #,##0.00\ &quot;€&quot;_-;_-* &quot;-&quot;??\ &quot;€&quot;_-;_-@_-"/>
    <numFmt numFmtId="166" formatCode="_-* #,##0.00\ _€_-;\-* #,##0.00\ _€_-;_-* &quot;-&quot;??\ _€_-;_-@_-"/>
    <numFmt numFmtId="167" formatCode="_(&quot;$&quot;\ * #,##0.00_);_(&quot;$&quot;\ * \(#,##0.00\);_(&quot;$&quot;\ * &quot;-&quot;??_);_(@_)"/>
    <numFmt numFmtId="168" formatCode="_ * #,##0.00_ ;_ * \-#,##0.00_ ;_ * &quot;-&quot;??_ ;_ @_ "/>
    <numFmt numFmtId="169" formatCode="_-&quot;$&quot;* #,##0_-;\-&quot;$&quot;* #,##0_-;_-&quot;$&quot;* &quot;-&quot;??_-;_-@_-"/>
    <numFmt numFmtId="170" formatCode="_ * #,##0_ ;_ * \-#,##0_ ;_ * &quot;-&quot;??_ ;_ @_ "/>
    <numFmt numFmtId="171" formatCode="[$$-240A]#,##0"/>
    <numFmt numFmtId="172" formatCode="_-* #,##0\ _€_-;\-* #,##0\ _€_-;_-* &quot;-&quot;??\ _€_-;_-@_-"/>
    <numFmt numFmtId="173" formatCode="_(* #,##0.00_);_(* \(#,##0.00\);_(* &quot;-&quot;??_);_(@_)"/>
    <numFmt numFmtId="174" formatCode="#,##0\ _€"/>
    <numFmt numFmtId="175" formatCode="[$$-240A]#,##0;\-[$$-240A]#,##0"/>
    <numFmt numFmtId="176" formatCode="_-* #,##0.00_-;\-* #,##0.00_-;_-* &quot;-&quot;_-;_-@_-"/>
  </numFmts>
  <fonts count="20" x14ac:knownFonts="1">
    <font>
      <sz val="11"/>
      <color theme="1"/>
      <name val="Calibri"/>
      <family val="2"/>
      <scheme val="minor"/>
    </font>
    <font>
      <sz val="11"/>
      <color theme="1"/>
      <name val="Calibri"/>
      <family val="2"/>
      <scheme val="minor"/>
    </font>
    <font>
      <sz val="10"/>
      <name val="Arial"/>
      <family val="2"/>
    </font>
    <font>
      <sz val="11"/>
      <color theme="1"/>
      <name val="Arial"/>
      <family val="2"/>
    </font>
    <font>
      <b/>
      <sz val="12"/>
      <name val="Arial"/>
      <family val="2"/>
    </font>
    <font>
      <sz val="12"/>
      <name val="Arial"/>
      <family val="2"/>
    </font>
    <font>
      <sz val="10"/>
      <name val="Arial"/>
      <family val="2"/>
    </font>
    <font>
      <sz val="10"/>
      <name val="Arial"/>
      <family val="2"/>
    </font>
    <font>
      <sz val="12"/>
      <color theme="1"/>
      <name val="Arial"/>
      <family val="2"/>
    </font>
    <font>
      <b/>
      <sz val="12"/>
      <color theme="1"/>
      <name val="Arial"/>
      <family val="2"/>
    </font>
    <font>
      <sz val="12"/>
      <color rgb="FF000000"/>
      <name val="Arial"/>
      <family val="2"/>
    </font>
    <font>
      <b/>
      <sz val="16"/>
      <color theme="1"/>
      <name val="Arial"/>
      <family val="2"/>
    </font>
    <font>
      <b/>
      <sz val="12"/>
      <name val="Arial Narrow"/>
      <family val="2"/>
    </font>
    <font>
      <sz val="12"/>
      <name val="Arial Narrow"/>
      <family val="2"/>
    </font>
    <font>
      <b/>
      <sz val="11"/>
      <color theme="1"/>
      <name val="Arial"/>
      <family val="2"/>
    </font>
    <font>
      <sz val="12"/>
      <color rgb="FFFF0000"/>
      <name val="Arial Narrow"/>
      <family val="2"/>
    </font>
    <font>
      <b/>
      <sz val="14"/>
      <color theme="1"/>
      <name val="Arial"/>
      <family val="2"/>
    </font>
    <font>
      <sz val="10"/>
      <name val="MS Sans Serif"/>
      <family val="2"/>
    </font>
    <font>
      <b/>
      <sz val="14"/>
      <color theme="0"/>
      <name val="Arial"/>
      <family val="2"/>
    </font>
    <font>
      <sz val="11"/>
      <name val="Arial"/>
      <family val="2"/>
    </font>
  </fonts>
  <fills count="8">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8" tint="-0.499984740745262"/>
        <bgColor indexed="64"/>
      </patternFill>
    </fill>
  </fills>
  <borders count="70">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hair">
        <color indexed="64"/>
      </right>
      <top style="hair">
        <color indexed="64"/>
      </top>
      <bottom style="hair">
        <color indexed="64"/>
      </bottom>
      <diagonal/>
    </border>
    <border>
      <left style="thin">
        <color indexed="64"/>
      </left>
      <right/>
      <top/>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hair">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medium">
        <color indexed="64"/>
      </top>
      <bottom style="medium">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bottom style="medium">
        <color indexed="64"/>
      </bottom>
      <diagonal/>
    </border>
    <border>
      <left/>
      <right style="medium">
        <color indexed="64"/>
      </right>
      <top style="hair">
        <color indexed="64"/>
      </top>
      <bottom style="hair">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thin">
        <color indexed="64"/>
      </right>
      <top style="medium">
        <color indexed="64"/>
      </top>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s>
  <cellStyleXfs count="471">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0" borderId="0"/>
    <xf numFmtId="168"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164" fontId="2" fillId="0" borderId="0" applyFont="0" applyFill="0" applyBorder="0" applyAlignment="0" applyProtection="0"/>
    <xf numFmtId="0" fontId="6" fillId="0" borderId="0"/>
    <xf numFmtId="0" fontId="7" fillId="0" borderId="0"/>
    <xf numFmtId="9" fontId="7" fillId="0" borderId="0" applyFont="0" applyFill="0" applyBorder="0" applyAlignment="0" applyProtection="0"/>
    <xf numFmtId="168" fontId="7" fillId="0" borderId="0" applyFont="0" applyFill="0" applyBorder="0" applyAlignment="0" applyProtection="0"/>
    <xf numFmtId="166" fontId="1"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8" fontId="2"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0" fontId="17" fillId="0" borderId="0"/>
    <xf numFmtId="173" fontId="17" fillId="0" borderId="0" applyFont="0" applyFill="0" applyBorder="0" applyAlignment="0" applyProtection="0"/>
    <xf numFmtId="9" fontId="17" fillId="0" borderId="0" applyFont="0" applyFill="0" applyBorder="0" applyAlignment="0" applyProtection="0"/>
    <xf numFmtId="43" fontId="1" fillId="0" borderId="0" applyFont="0" applyFill="0" applyBorder="0" applyAlignment="0" applyProtection="0"/>
    <xf numFmtId="166" fontId="17"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7"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7"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7"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7"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7"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7"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7"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2" fillId="0" borderId="0"/>
    <xf numFmtId="168" fontId="2" fillId="0" borderId="0" applyFont="0" applyFill="0" applyBorder="0" applyAlignment="0" applyProtection="0"/>
    <xf numFmtId="9" fontId="2"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7"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7"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7"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7"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7"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7"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7"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325">
    <xf numFmtId="0" fontId="0" fillId="0" borderId="0" xfId="0"/>
    <xf numFmtId="166" fontId="8" fillId="0" borderId="0" xfId="13" applyFont="1"/>
    <xf numFmtId="172" fontId="8" fillId="0" borderId="0" xfId="13" applyNumberFormat="1" applyFont="1"/>
    <xf numFmtId="172" fontId="13" fillId="0" borderId="0" xfId="13" applyNumberFormat="1" applyFont="1"/>
    <xf numFmtId="0" fontId="13" fillId="0" borderId="0" xfId="3" applyFont="1"/>
    <xf numFmtId="0" fontId="12" fillId="0" borderId="0" xfId="3" applyFont="1" applyBorder="1" applyAlignment="1">
      <alignment horizontal="center"/>
    </xf>
    <xf numFmtId="172" fontId="12" fillId="0" borderId="0" xfId="13" applyNumberFormat="1" applyFont="1" applyBorder="1" applyAlignment="1">
      <alignment horizontal="center"/>
    </xf>
    <xf numFmtId="172" fontId="12" fillId="0" borderId="16" xfId="13" applyNumberFormat="1" applyFont="1" applyFill="1" applyBorder="1" applyAlignment="1">
      <alignment horizontal="center" vertical="center"/>
    </xf>
    <xf numFmtId="172" fontId="12" fillId="0" borderId="48" xfId="13" applyNumberFormat="1" applyFont="1" applyFill="1" applyBorder="1" applyAlignment="1">
      <alignment horizontal="center" vertical="center"/>
    </xf>
    <xf numFmtId="10" fontId="12" fillId="0" borderId="46" xfId="2" applyNumberFormat="1" applyFont="1" applyFill="1" applyBorder="1" applyAlignment="1">
      <alignment horizontal="center" vertical="center"/>
    </xf>
    <xf numFmtId="172" fontId="12" fillId="0" borderId="19" xfId="13" applyNumberFormat="1" applyFont="1" applyFill="1" applyBorder="1" applyAlignment="1">
      <alignment horizontal="center" vertical="center" wrapText="1"/>
    </xf>
    <xf numFmtId="172" fontId="12" fillId="0" borderId="19" xfId="13" applyNumberFormat="1" applyFont="1" applyFill="1" applyBorder="1" applyAlignment="1">
      <alignment horizontal="center" vertical="center"/>
    </xf>
    <xf numFmtId="172" fontId="12" fillId="0" borderId="52" xfId="13" applyNumberFormat="1" applyFont="1" applyFill="1" applyBorder="1" applyAlignment="1">
      <alignment horizontal="center" vertical="center"/>
    </xf>
    <xf numFmtId="10" fontId="12" fillId="0" borderId="47" xfId="2" applyNumberFormat="1" applyFont="1" applyFill="1" applyBorder="1" applyAlignment="1">
      <alignment horizontal="center" vertical="center"/>
    </xf>
    <xf numFmtId="0" fontId="12" fillId="4" borderId="22" xfId="3" applyFont="1" applyFill="1" applyBorder="1" applyAlignment="1"/>
    <xf numFmtId="172" fontId="12" fillId="4" borderId="23" xfId="13" applyNumberFormat="1" applyFont="1" applyFill="1" applyBorder="1" applyAlignment="1"/>
    <xf numFmtId="172" fontId="12" fillId="4" borderId="51" xfId="13" applyNumberFormat="1" applyFont="1" applyFill="1" applyBorder="1" applyAlignment="1"/>
    <xf numFmtId="172" fontId="12" fillId="4" borderId="43" xfId="13" applyNumberFormat="1" applyFont="1" applyFill="1" applyBorder="1" applyAlignment="1"/>
    <xf numFmtId="0" fontId="13" fillId="0" borderId="14" xfId="3" applyFont="1" applyBorder="1" applyAlignment="1">
      <alignment horizontal="left" indent="1"/>
    </xf>
    <xf numFmtId="172" fontId="13" fillId="3" borderId="17" xfId="13" applyNumberFormat="1" applyFont="1" applyFill="1" applyBorder="1" applyAlignment="1"/>
    <xf numFmtId="172" fontId="13" fillId="0" borderId="49" xfId="13" applyNumberFormat="1" applyFont="1" applyBorder="1" applyAlignment="1"/>
    <xf numFmtId="172" fontId="13" fillId="0" borderId="54" xfId="13" applyNumberFormat="1" applyFont="1" applyFill="1" applyBorder="1" applyAlignment="1"/>
    <xf numFmtId="172" fontId="13" fillId="0" borderId="17" xfId="13" applyNumberFormat="1" applyFont="1" applyBorder="1" applyAlignment="1"/>
    <xf numFmtId="172" fontId="13" fillId="0" borderId="44" xfId="13" applyNumberFormat="1" applyFont="1" applyBorder="1" applyAlignment="1"/>
    <xf numFmtId="0" fontId="12" fillId="4" borderId="14" xfId="3" applyFont="1" applyFill="1" applyBorder="1" applyAlignment="1"/>
    <xf numFmtId="172" fontId="12" fillId="4" borderId="17" xfId="13" applyNumberFormat="1" applyFont="1" applyFill="1" applyBorder="1" applyAlignment="1"/>
    <xf numFmtId="172" fontId="12" fillId="4" borderId="49" xfId="13" applyNumberFormat="1" applyFont="1" applyFill="1" applyBorder="1" applyAlignment="1"/>
    <xf numFmtId="172" fontId="12" fillId="4" borderId="44" xfId="13" applyNumberFormat="1" applyFont="1" applyFill="1" applyBorder="1" applyAlignment="1"/>
    <xf numFmtId="0" fontId="12" fillId="4" borderId="14" xfId="3" applyFont="1" applyFill="1" applyBorder="1" applyAlignment="1">
      <alignment horizontal="centerContinuous"/>
    </xf>
    <xf numFmtId="0" fontId="12" fillId="4" borderId="14" xfId="3" applyFont="1" applyFill="1" applyBorder="1" applyAlignment="1">
      <alignment horizontal="left"/>
    </xf>
    <xf numFmtId="0" fontId="12" fillId="4" borderId="14" xfId="3" applyFont="1" applyFill="1" applyBorder="1" applyAlignment="1">
      <alignment horizontal="left" indent="1"/>
    </xf>
    <xf numFmtId="0" fontId="13" fillId="0" borderId="14" xfId="3" applyFont="1" applyBorder="1" applyAlignment="1">
      <alignment horizontal="left" indent="2"/>
    </xf>
    <xf numFmtId="172" fontId="13" fillId="0" borderId="43" xfId="13" applyNumberFormat="1" applyFont="1" applyBorder="1" applyAlignment="1"/>
    <xf numFmtId="3" fontId="13" fillId="0" borderId="14" xfId="3" applyNumberFormat="1" applyFont="1" applyFill="1" applyBorder="1" applyAlignment="1">
      <alignment horizontal="left" vertical="justify" wrapText="1" indent="2"/>
    </xf>
    <xf numFmtId="172" fontId="13" fillId="0" borderId="17" xfId="13" applyNumberFormat="1" applyFont="1" applyBorder="1"/>
    <xf numFmtId="172" fontId="13" fillId="0" borderId="45" xfId="13" applyNumberFormat="1" applyFont="1" applyBorder="1" applyAlignment="1"/>
    <xf numFmtId="172" fontId="12" fillId="4" borderId="17" xfId="13" applyNumberFormat="1" applyFont="1" applyFill="1" applyBorder="1"/>
    <xf numFmtId="172" fontId="12" fillId="4" borderId="44" xfId="13" applyNumberFormat="1" applyFont="1" applyFill="1" applyBorder="1"/>
    <xf numFmtId="0" fontId="13" fillId="0" borderId="20" xfId="3" applyFont="1" applyBorder="1" applyAlignment="1">
      <alignment horizontal="left" indent="2"/>
    </xf>
    <xf numFmtId="172" fontId="13" fillId="3" borderId="21" xfId="13" applyNumberFormat="1" applyFont="1" applyFill="1" applyBorder="1" applyAlignment="1"/>
    <xf numFmtId="0" fontId="12" fillId="4" borderId="24" xfId="3" applyFont="1" applyFill="1" applyBorder="1" applyAlignment="1">
      <alignment horizontal="left" indent="1"/>
    </xf>
    <xf numFmtId="172" fontId="12" fillId="4" borderId="25" xfId="13" applyNumberFormat="1" applyFont="1" applyFill="1" applyBorder="1"/>
    <xf numFmtId="172" fontId="12" fillId="4" borderId="50" xfId="13" applyNumberFormat="1" applyFont="1" applyFill="1" applyBorder="1"/>
    <xf numFmtId="172" fontId="12" fillId="4" borderId="6" xfId="13" applyNumberFormat="1" applyFont="1" applyFill="1" applyBorder="1"/>
    <xf numFmtId="0" fontId="13" fillId="0" borderId="22" xfId="3" applyFont="1" applyBorder="1" applyAlignment="1">
      <alignment horizontal="left" indent="2"/>
    </xf>
    <xf numFmtId="172" fontId="13" fillId="0" borderId="23" xfId="13" applyNumberFormat="1" applyFont="1" applyBorder="1"/>
    <xf numFmtId="172" fontId="13" fillId="0" borderId="51" xfId="13" applyNumberFormat="1" applyFont="1" applyBorder="1" applyAlignment="1"/>
    <xf numFmtId="171" fontId="14" fillId="0" borderId="0" xfId="0" applyNumberFormat="1" applyFont="1" applyFill="1" applyBorder="1"/>
    <xf numFmtId="172" fontId="12" fillId="4" borderId="49" xfId="13" applyNumberFormat="1" applyFont="1" applyFill="1" applyBorder="1"/>
    <xf numFmtId="172" fontId="13" fillId="0" borderId="49" xfId="13" applyNumberFormat="1" applyFont="1" applyBorder="1"/>
    <xf numFmtId="172" fontId="13" fillId="0" borderId="43" xfId="13" applyNumberFormat="1" applyFont="1" applyBorder="1"/>
    <xf numFmtId="172" fontId="13" fillId="0" borderId="44" xfId="13" applyNumberFormat="1" applyFont="1" applyBorder="1"/>
    <xf numFmtId="172" fontId="15" fillId="0" borderId="0" xfId="13" applyNumberFormat="1" applyFont="1"/>
    <xf numFmtId="172" fontId="13" fillId="0" borderId="45" xfId="13" applyNumberFormat="1" applyFont="1" applyBorder="1"/>
    <xf numFmtId="3" fontId="13" fillId="0" borderId="14" xfId="3" applyNumberFormat="1" applyFont="1" applyBorder="1" applyAlignment="1">
      <alignment horizontal="left" vertical="justify" wrapText="1" indent="2"/>
    </xf>
    <xf numFmtId="172" fontId="13" fillId="3" borderId="17" xfId="13" applyNumberFormat="1" applyFont="1" applyFill="1" applyBorder="1"/>
    <xf numFmtId="0" fontId="12" fillId="4" borderId="14" xfId="3" applyFont="1" applyFill="1" applyBorder="1" applyAlignment="1">
      <alignment horizontal="left" indent="2"/>
    </xf>
    <xf numFmtId="0" fontId="12" fillId="4" borderId="59" xfId="3" applyFont="1" applyFill="1" applyBorder="1"/>
    <xf numFmtId="172" fontId="12" fillId="4" borderId="16" xfId="13" applyNumberFormat="1" applyFont="1" applyFill="1" applyBorder="1"/>
    <xf numFmtId="172" fontId="12" fillId="4" borderId="48" xfId="13" applyNumberFormat="1" applyFont="1" applyFill="1" applyBorder="1"/>
    <xf numFmtId="172" fontId="12" fillId="4" borderId="46" xfId="13" applyNumberFormat="1" applyFont="1" applyFill="1" applyBorder="1"/>
    <xf numFmtId="0" fontId="12" fillId="4" borderId="14" xfId="3" applyFont="1" applyFill="1" applyBorder="1"/>
    <xf numFmtId="0" fontId="12" fillId="4" borderId="18" xfId="3" applyFont="1" applyFill="1" applyBorder="1"/>
    <xf numFmtId="172" fontId="12" fillId="4" borderId="19" xfId="13" applyNumberFormat="1" applyFont="1" applyFill="1" applyBorder="1"/>
    <xf numFmtId="172" fontId="12" fillId="4" borderId="52" xfId="13" applyNumberFormat="1" applyFont="1" applyFill="1" applyBorder="1"/>
    <xf numFmtId="172" fontId="12" fillId="4" borderId="47" xfId="13" applyNumberFormat="1" applyFont="1" applyFill="1" applyBorder="1"/>
    <xf numFmtId="0" fontId="12" fillId="0" borderId="0" xfId="3" applyFont="1"/>
    <xf numFmtId="0" fontId="15" fillId="0" borderId="0" xfId="3" applyFont="1"/>
    <xf numFmtId="172" fontId="13" fillId="0" borderId="49" xfId="13" applyNumberFormat="1" applyFont="1" applyFill="1" applyBorder="1" applyAlignment="1"/>
    <xf numFmtId="172" fontId="13" fillId="0" borderId="44" xfId="13" applyNumberFormat="1" applyFont="1" applyFill="1" applyBorder="1" applyAlignment="1"/>
    <xf numFmtId="0" fontId="8" fillId="0" borderId="0" xfId="13" applyNumberFormat="1" applyFont="1"/>
    <xf numFmtId="172" fontId="15" fillId="0" borderId="0" xfId="3" applyNumberFormat="1" applyFont="1"/>
    <xf numFmtId="0" fontId="12" fillId="0" borderId="0" xfId="3" applyFont="1" applyBorder="1" applyAlignment="1">
      <alignment horizontal="center"/>
    </xf>
    <xf numFmtId="3" fontId="4" fillId="5" borderId="3" xfId="0" applyNumberFormat="1" applyFont="1" applyFill="1" applyBorder="1" applyAlignment="1">
      <alignment horizontal="center" vertical="center" wrapText="1"/>
    </xf>
    <xf numFmtId="0" fontId="9" fillId="6" borderId="33" xfId="0" applyFont="1" applyFill="1" applyBorder="1" applyAlignment="1">
      <alignment horizontal="center" vertical="center" wrapText="1"/>
    </xf>
    <xf numFmtId="10" fontId="12" fillId="4" borderId="43" xfId="2" applyNumberFormat="1" applyFont="1" applyFill="1" applyBorder="1" applyAlignment="1">
      <alignment horizontal="center"/>
    </xf>
    <xf numFmtId="10" fontId="13" fillId="0" borderId="54" xfId="2" applyNumberFormat="1" applyFont="1" applyFill="1" applyBorder="1" applyAlignment="1">
      <alignment horizontal="center"/>
    </xf>
    <xf numFmtId="10" fontId="13" fillId="0" borderId="44" xfId="2" applyNumberFormat="1" applyFont="1" applyBorder="1" applyAlignment="1">
      <alignment horizontal="center"/>
    </xf>
    <xf numFmtId="10" fontId="12" fillId="4" borderId="44" xfId="2" applyNumberFormat="1" applyFont="1" applyFill="1" applyBorder="1" applyAlignment="1">
      <alignment horizontal="center"/>
    </xf>
    <xf numFmtId="10" fontId="13" fillId="0" borderId="43" xfId="2" applyNumberFormat="1" applyFont="1" applyBorder="1" applyAlignment="1">
      <alignment horizontal="center"/>
    </xf>
    <xf numFmtId="10" fontId="13" fillId="0" borderId="45" xfId="2" applyNumberFormat="1" applyFont="1" applyBorder="1" applyAlignment="1">
      <alignment horizontal="center"/>
    </xf>
    <xf numFmtId="10" fontId="12" fillId="4" borderId="6" xfId="2" applyNumberFormat="1" applyFont="1" applyFill="1" applyBorder="1" applyAlignment="1">
      <alignment horizontal="center"/>
    </xf>
    <xf numFmtId="10" fontId="13" fillId="0" borderId="40" xfId="2" applyNumberFormat="1" applyFont="1" applyBorder="1" applyAlignment="1">
      <alignment horizontal="center"/>
    </xf>
    <xf numFmtId="10" fontId="12" fillId="4" borderId="46" xfId="2" applyNumberFormat="1" applyFont="1" applyFill="1" applyBorder="1" applyAlignment="1">
      <alignment horizontal="center"/>
    </xf>
    <xf numFmtId="10" fontId="12" fillId="4" borderId="47" xfId="2" applyNumberFormat="1" applyFont="1" applyFill="1" applyBorder="1" applyAlignment="1">
      <alignment horizontal="center"/>
    </xf>
    <xf numFmtId="10" fontId="13" fillId="0" borderId="0" xfId="2" applyNumberFormat="1" applyFont="1" applyAlignment="1">
      <alignment horizontal="center"/>
    </xf>
    <xf numFmtId="172" fontId="15" fillId="0" borderId="0" xfId="2" applyNumberFormat="1" applyFont="1" applyAlignment="1">
      <alignment horizontal="center"/>
    </xf>
    <xf numFmtId="10" fontId="15" fillId="0" borderId="0" xfId="13" applyNumberFormat="1" applyFont="1" applyAlignment="1">
      <alignment horizontal="center"/>
    </xf>
    <xf numFmtId="172" fontId="13" fillId="0" borderId="0" xfId="13" applyNumberFormat="1" applyFont="1" applyAlignment="1">
      <alignment horizontal="center"/>
    </xf>
    <xf numFmtId="172" fontId="15" fillId="0" borderId="0" xfId="13" applyNumberFormat="1" applyFont="1" applyAlignment="1">
      <alignment horizontal="center"/>
    </xf>
    <xf numFmtId="10" fontId="15" fillId="0" borderId="0" xfId="3" applyNumberFormat="1" applyFont="1" applyAlignment="1">
      <alignment horizontal="center"/>
    </xf>
    <xf numFmtId="172" fontId="12" fillId="0" borderId="46" xfId="13" applyNumberFormat="1" applyFont="1" applyFill="1" applyBorder="1" applyAlignment="1">
      <alignment horizontal="center" vertical="center"/>
    </xf>
    <xf numFmtId="172" fontId="12" fillId="0" borderId="47" xfId="13" applyNumberFormat="1" applyFont="1" applyFill="1" applyBorder="1" applyAlignment="1">
      <alignment horizontal="center" vertical="center"/>
    </xf>
    <xf numFmtId="0" fontId="10" fillId="2" borderId="41" xfId="0" applyFont="1" applyFill="1" applyBorder="1" applyAlignment="1">
      <alignment horizontal="left" vertical="center" wrapText="1"/>
    </xf>
    <xf numFmtId="0" fontId="8" fillId="0" borderId="0" xfId="0" applyFont="1"/>
    <xf numFmtId="10" fontId="8" fillId="0" borderId="0" xfId="2" applyNumberFormat="1" applyFont="1"/>
    <xf numFmtId="0" fontId="0" fillId="0" borderId="0" xfId="0"/>
    <xf numFmtId="0" fontId="8" fillId="0" borderId="0" xfId="0" applyFont="1" applyFill="1" applyAlignment="1">
      <alignment horizontal="justify" vertical="center" wrapText="1"/>
    </xf>
    <xf numFmtId="0" fontId="4" fillId="5" borderId="4" xfId="6" applyFont="1" applyFill="1" applyBorder="1" applyAlignment="1">
      <alignment horizontal="left" vertical="center"/>
    </xf>
    <xf numFmtId="172" fontId="8" fillId="0" borderId="0" xfId="0" applyNumberFormat="1" applyFont="1" applyFill="1" applyAlignment="1">
      <alignment horizontal="justify" vertical="center" wrapText="1"/>
    </xf>
    <xf numFmtId="0" fontId="8" fillId="0" borderId="0" xfId="0" applyFont="1" applyFill="1" applyBorder="1" applyAlignment="1">
      <alignment horizontal="justify" vertical="center" wrapText="1"/>
    </xf>
    <xf numFmtId="3" fontId="8" fillId="0" borderId="0" xfId="0" applyNumberFormat="1" applyFont="1" applyFill="1" applyBorder="1" applyAlignment="1">
      <alignment horizontal="justify" vertical="center" wrapText="1"/>
    </xf>
    <xf numFmtId="10" fontId="8" fillId="0" borderId="0" xfId="2" applyNumberFormat="1" applyFont="1" applyFill="1" applyBorder="1" applyAlignment="1">
      <alignment horizontal="justify" vertical="center" wrapText="1"/>
    </xf>
    <xf numFmtId="0" fontId="8" fillId="0" borderId="0" xfId="0" applyFont="1" applyAlignment="1">
      <alignment horizontal="center" vertical="center" wrapText="1"/>
    </xf>
    <xf numFmtId="171" fontId="8" fillId="0" borderId="53" xfId="21" applyNumberFormat="1" applyFont="1" applyFill="1" applyBorder="1" applyAlignment="1">
      <alignment horizontal="center" vertical="center" wrapText="1"/>
    </xf>
    <xf numFmtId="175" fontId="8" fillId="2" borderId="38" xfId="21" applyNumberFormat="1" applyFont="1" applyFill="1" applyBorder="1" applyAlignment="1">
      <alignment horizontal="justify" vertical="center" wrapText="1"/>
    </xf>
    <xf numFmtId="41" fontId="4" fillId="6" borderId="2" xfId="30" applyFont="1" applyFill="1" applyBorder="1" applyAlignment="1">
      <alignment horizontal="center" vertical="center" wrapText="1"/>
    </xf>
    <xf numFmtId="0" fontId="8" fillId="0" borderId="37" xfId="0" applyFont="1" applyFill="1" applyBorder="1" applyAlignment="1">
      <alignment horizontal="center" vertical="center" wrapText="1"/>
    </xf>
    <xf numFmtId="0" fontId="0" fillId="0" borderId="0" xfId="0"/>
    <xf numFmtId="0" fontId="8" fillId="0" borderId="0" xfId="0" applyFont="1" applyFill="1" applyAlignment="1">
      <alignment horizontal="justify" vertical="center" wrapText="1"/>
    </xf>
    <xf numFmtId="0" fontId="8" fillId="0" borderId="0" xfId="0" applyFont="1"/>
    <xf numFmtId="169" fontId="8" fillId="0" borderId="0" xfId="0" applyNumberFormat="1" applyFont="1"/>
    <xf numFmtId="169" fontId="8" fillId="0" borderId="30" xfId="1" applyNumberFormat="1" applyFont="1" applyFill="1" applyBorder="1" applyAlignment="1">
      <alignment horizontal="left" vertical="center" wrapText="1"/>
    </xf>
    <xf numFmtId="0" fontId="8" fillId="0" borderId="30" xfId="0" applyFont="1" applyFill="1" applyBorder="1" applyAlignment="1">
      <alignment horizontal="center" vertical="center" wrapText="1"/>
    </xf>
    <xf numFmtId="0" fontId="9" fillId="6" borderId="7" xfId="0" applyFont="1" applyFill="1" applyBorder="1" applyAlignment="1">
      <alignment horizontal="center" vertical="center" wrapText="1"/>
    </xf>
    <xf numFmtId="169" fontId="9" fillId="6" borderId="8" xfId="1" applyNumberFormat="1" applyFont="1" applyFill="1" applyBorder="1" applyAlignment="1">
      <alignment horizontal="center" vertical="center" wrapText="1"/>
    </xf>
    <xf numFmtId="0" fontId="9" fillId="6" borderId="8" xfId="0" applyFont="1" applyFill="1" applyBorder="1" applyAlignment="1">
      <alignment horizontal="center" vertical="center" wrapText="1"/>
    </xf>
    <xf numFmtId="169" fontId="9" fillId="6" borderId="57" xfId="1" applyNumberFormat="1" applyFont="1" applyFill="1" applyBorder="1" applyAlignment="1">
      <alignment horizontal="center" vertical="center" wrapText="1"/>
    </xf>
    <xf numFmtId="10" fontId="8" fillId="0" borderId="0" xfId="2" applyNumberFormat="1" applyFont="1"/>
    <xf numFmtId="0" fontId="8" fillId="0" borderId="0" xfId="0" applyFont="1" applyFill="1" applyAlignment="1">
      <alignment horizontal="center" vertical="center" wrapText="1"/>
    </xf>
    <xf numFmtId="169" fontId="5" fillId="0" borderId="0" xfId="20" applyNumberFormat="1" applyFont="1" applyFill="1" applyBorder="1" applyAlignment="1">
      <alignment horizontal="justify" vertical="center" wrapText="1"/>
    </xf>
    <xf numFmtId="0" fontId="5" fillId="0" borderId="0" xfId="2" applyNumberFormat="1" applyFont="1" applyFill="1" applyBorder="1" applyAlignment="1">
      <alignment horizontal="right" vertical="center" wrapText="1"/>
    </xf>
    <xf numFmtId="10" fontId="5" fillId="0" borderId="0" xfId="2" applyNumberFormat="1" applyFont="1" applyFill="1" applyBorder="1" applyAlignment="1">
      <alignment horizontal="right" vertical="center" wrapText="1"/>
    </xf>
    <xf numFmtId="0" fontId="8" fillId="0" borderId="0" xfId="0" applyFont="1" applyFill="1" applyBorder="1" applyAlignment="1">
      <alignment horizontal="justify" vertical="center" wrapText="1"/>
    </xf>
    <xf numFmtId="0" fontId="4" fillId="6" borderId="1" xfId="0" applyFont="1" applyFill="1" applyBorder="1" applyAlignment="1">
      <alignment horizontal="center" vertical="center" wrapText="1"/>
    </xf>
    <xf numFmtId="3" fontId="4" fillId="6" borderId="2" xfId="0" applyNumberFormat="1" applyFont="1" applyFill="1" applyBorder="1" applyAlignment="1">
      <alignment horizontal="center" vertical="center" wrapText="1"/>
    </xf>
    <xf numFmtId="3" fontId="8" fillId="0" borderId="0" xfId="0" applyNumberFormat="1" applyFont="1" applyFill="1" applyBorder="1" applyAlignment="1">
      <alignment horizontal="justify" vertical="center" wrapText="1"/>
    </xf>
    <xf numFmtId="10" fontId="8" fillId="0" borderId="0" xfId="2" applyNumberFormat="1" applyFont="1" applyFill="1" applyBorder="1" applyAlignment="1">
      <alignment horizontal="justify" vertical="center" wrapText="1"/>
    </xf>
    <xf numFmtId="0" fontId="4" fillId="6" borderId="1" xfId="6" applyFont="1" applyFill="1" applyBorder="1" applyAlignment="1">
      <alignment horizontal="left" vertical="center"/>
    </xf>
    <xf numFmtId="3" fontId="9" fillId="6" borderId="2" xfId="0" applyNumberFormat="1" applyFont="1" applyFill="1" applyBorder="1" applyAlignment="1">
      <alignment horizontal="center" vertical="center"/>
    </xf>
    <xf numFmtId="49" fontId="4" fillId="6" borderId="11" xfId="0" applyNumberFormat="1" applyFont="1" applyFill="1" applyBorder="1" applyAlignment="1">
      <alignment horizontal="center" vertical="center" wrapText="1"/>
    </xf>
    <xf numFmtId="49" fontId="9" fillId="6" borderId="11" xfId="20" applyNumberFormat="1" applyFont="1" applyFill="1" applyBorder="1" applyAlignment="1">
      <alignment horizontal="justify" vertical="center" wrapText="1"/>
    </xf>
    <xf numFmtId="0" fontId="8" fillId="0" borderId="0" xfId="0" applyFont="1" applyAlignment="1">
      <alignment horizontal="center" vertical="center" wrapText="1"/>
    </xf>
    <xf numFmtId="0" fontId="10" fillId="0" borderId="28" xfId="0" applyFont="1" applyBorder="1" applyAlignment="1">
      <alignment vertical="center" wrapText="1"/>
    </xf>
    <xf numFmtId="169" fontId="8" fillId="0" borderId="28" xfId="1" applyNumberFormat="1" applyFont="1" applyFill="1" applyBorder="1" applyAlignment="1">
      <alignment horizontal="left" vertical="center" wrapText="1"/>
    </xf>
    <xf numFmtId="0" fontId="8" fillId="0" borderId="28" xfId="0" applyFont="1" applyFill="1" applyBorder="1" applyAlignment="1">
      <alignment horizontal="center" vertical="center" wrapText="1"/>
    </xf>
    <xf numFmtId="169" fontId="8" fillId="0" borderId="28" xfId="1" applyNumberFormat="1" applyFont="1" applyFill="1" applyBorder="1" applyAlignment="1">
      <alignment horizontal="right" vertical="center" wrapText="1"/>
    </xf>
    <xf numFmtId="0" fontId="8" fillId="0" borderId="36" xfId="0" applyFont="1" applyFill="1" applyBorder="1" applyAlignment="1">
      <alignment horizontal="justify" vertical="center" wrapText="1"/>
    </xf>
    <xf numFmtId="0" fontId="10" fillId="0" borderId="30" xfId="0" applyFont="1" applyBorder="1" applyAlignment="1">
      <alignment vertical="center" wrapText="1"/>
    </xf>
    <xf numFmtId="169" fontId="8" fillId="0" borderId="30" xfId="1" applyNumberFormat="1" applyFont="1" applyFill="1" applyBorder="1" applyAlignment="1">
      <alignment horizontal="right" vertical="center" wrapText="1"/>
    </xf>
    <xf numFmtId="0" fontId="8" fillId="0" borderId="34" xfId="0" applyFont="1" applyFill="1" applyBorder="1" applyAlignment="1">
      <alignment horizontal="justify" vertical="center" wrapText="1"/>
    </xf>
    <xf numFmtId="0" fontId="8" fillId="2" borderId="53" xfId="0" applyFont="1" applyFill="1" applyBorder="1" applyAlignment="1">
      <alignment horizontal="left" vertical="center" wrapText="1"/>
    </xf>
    <xf numFmtId="3" fontId="8" fillId="0" borderId="53" xfId="20" applyNumberFormat="1" applyFont="1" applyFill="1" applyBorder="1" applyAlignment="1">
      <alignment horizontal="center" vertical="center" wrapText="1"/>
    </xf>
    <xf numFmtId="0" fontId="8" fillId="0" borderId="53" xfId="20" applyNumberFormat="1" applyFont="1" applyFill="1" applyBorder="1" applyAlignment="1">
      <alignment horizontal="center" vertical="center" wrapText="1"/>
    </xf>
    <xf numFmtId="0" fontId="10" fillId="2" borderId="30" xfId="0" applyFont="1" applyFill="1" applyBorder="1" applyAlignment="1">
      <alignment horizontal="left" vertical="center" wrapText="1"/>
    </xf>
    <xf numFmtId="174" fontId="8" fillId="2" borderId="30" xfId="20" applyNumberFormat="1" applyFont="1" applyFill="1" applyBorder="1" applyAlignment="1">
      <alignment horizontal="center" vertical="center" wrapText="1"/>
    </xf>
    <xf numFmtId="3" fontId="8" fillId="2" borderId="30" xfId="0" applyNumberFormat="1" applyFont="1" applyFill="1" applyBorder="1" applyAlignment="1">
      <alignment horizontal="center" vertical="center"/>
    </xf>
    <xf numFmtId="0" fontId="8" fillId="2" borderId="30" xfId="0" applyFont="1" applyFill="1" applyBorder="1" applyAlignment="1">
      <alignment horizontal="center" vertical="center" wrapText="1"/>
    </xf>
    <xf numFmtId="42" fontId="5" fillId="2" borderId="30" xfId="31" applyFont="1" applyFill="1" applyBorder="1" applyAlignment="1">
      <alignment horizontal="center" vertical="center" wrapText="1"/>
    </xf>
    <xf numFmtId="49" fontId="8" fillId="0" borderId="34" xfId="0" applyNumberFormat="1" applyFont="1" applyFill="1" applyBorder="1" applyAlignment="1">
      <alignment horizontal="justify" vertical="center" wrapText="1"/>
    </xf>
    <xf numFmtId="41" fontId="4" fillId="6" borderId="2" xfId="30" applyFont="1" applyFill="1" applyBorder="1" applyAlignment="1">
      <alignment vertical="center"/>
    </xf>
    <xf numFmtId="0" fontId="3" fillId="0" borderId="37" xfId="0" applyFont="1" applyBorder="1" applyAlignment="1">
      <alignment horizontal="center" vertical="center" wrapText="1"/>
    </xf>
    <xf numFmtId="0" fontId="3" fillId="0" borderId="0" xfId="0" applyFont="1" applyAlignment="1">
      <alignment vertical="center"/>
    </xf>
    <xf numFmtId="0" fontId="9" fillId="6" borderId="65" xfId="0" applyFont="1" applyFill="1" applyBorder="1" applyAlignment="1">
      <alignment horizontal="center" vertical="center" wrapText="1"/>
    </xf>
    <xf numFmtId="0" fontId="3" fillId="0" borderId="53" xfId="0" applyFont="1" applyBorder="1" applyAlignment="1">
      <alignment horizontal="center" vertical="center" wrapText="1"/>
    </xf>
    <xf numFmtId="169" fontId="5" fillId="0" borderId="53" xfId="1" applyNumberFormat="1" applyFont="1" applyFill="1" applyBorder="1" applyAlignment="1">
      <alignment horizontal="justify" vertical="center" wrapText="1"/>
    </xf>
    <xf numFmtId="0" fontId="10" fillId="2" borderId="26" xfId="0" applyFont="1" applyFill="1" applyBorder="1" applyAlignment="1">
      <alignment horizontal="left" vertical="center" wrapText="1"/>
    </xf>
    <xf numFmtId="174" fontId="8" fillId="2" borderId="26" xfId="20" applyNumberFormat="1" applyFont="1" applyFill="1" applyBorder="1" applyAlignment="1">
      <alignment horizontal="center" vertical="center" wrapText="1"/>
    </xf>
    <xf numFmtId="3" fontId="8" fillId="2" borderId="26" xfId="0" applyNumberFormat="1" applyFont="1" applyFill="1" applyBorder="1" applyAlignment="1">
      <alignment horizontal="center" vertical="center"/>
    </xf>
    <xf numFmtId="0" fontId="8" fillId="2" borderId="26" xfId="0" applyFont="1" applyFill="1" applyBorder="1" applyAlignment="1">
      <alignment horizontal="center" vertical="center" wrapText="1"/>
    </xf>
    <xf numFmtId="42" fontId="5" fillId="2" borderId="26" xfId="31" applyFont="1" applyFill="1" applyBorder="1" applyAlignment="1">
      <alignment horizontal="center" vertical="center" wrapText="1"/>
    </xf>
    <xf numFmtId="49" fontId="8" fillId="0" borderId="32" xfId="0" applyNumberFormat="1" applyFont="1" applyFill="1" applyBorder="1" applyAlignment="1">
      <alignment horizontal="justify" vertical="center" wrapText="1"/>
    </xf>
    <xf numFmtId="0" fontId="8" fillId="0" borderId="53" xfId="0" applyFont="1" applyFill="1" applyBorder="1" applyAlignment="1">
      <alignment horizontal="center" vertical="center" wrapText="1"/>
    </xf>
    <xf numFmtId="0" fontId="5" fillId="0" borderId="53" xfId="0" applyFont="1" applyBorder="1" applyAlignment="1">
      <alignment horizontal="left" vertical="center" wrapText="1"/>
    </xf>
    <xf numFmtId="169" fontId="8" fillId="0" borderId="53" xfId="1" applyNumberFormat="1" applyFont="1" applyFill="1" applyBorder="1" applyAlignment="1">
      <alignment horizontal="left" vertical="center" wrapText="1"/>
    </xf>
    <xf numFmtId="3" fontId="8" fillId="0" borderId="53" xfId="0" applyNumberFormat="1" applyFont="1" applyFill="1" applyBorder="1" applyAlignment="1">
      <alignment horizontal="center" vertical="center" wrapText="1"/>
    </xf>
    <xf numFmtId="0" fontId="8" fillId="2" borderId="38" xfId="0" applyFont="1" applyFill="1" applyBorder="1" applyAlignment="1">
      <alignment horizontal="justify" vertical="top" wrapText="1"/>
    </xf>
    <xf numFmtId="172" fontId="13" fillId="0" borderId="43" xfId="13" applyNumberFormat="1" applyFont="1" applyFill="1" applyBorder="1" applyAlignment="1"/>
    <xf numFmtId="172" fontId="13" fillId="0" borderId="45" xfId="13" applyNumberFormat="1" applyFont="1" applyFill="1" applyBorder="1" applyAlignment="1"/>
    <xf numFmtId="0" fontId="8" fillId="0" borderId="26" xfId="0" applyFont="1" applyFill="1" applyBorder="1" applyAlignment="1">
      <alignment horizontal="center" vertical="center" wrapText="1"/>
    </xf>
    <xf numFmtId="169" fontId="9" fillId="0" borderId="6" xfId="0" applyNumberFormat="1" applyFont="1" applyBorder="1"/>
    <xf numFmtId="0" fontId="9" fillId="0" borderId="11" xfId="0" applyFont="1" applyBorder="1"/>
    <xf numFmtId="49" fontId="4" fillId="5" borderId="56" xfId="0" applyNumberFormat="1" applyFont="1" applyFill="1" applyBorder="1" applyAlignment="1">
      <alignment horizontal="justify" vertical="center" wrapText="1"/>
    </xf>
    <xf numFmtId="174" fontId="4" fillId="5" borderId="3" xfId="20" applyNumberFormat="1" applyFont="1" applyFill="1" applyBorder="1" applyAlignment="1">
      <alignment horizontal="center" vertical="center" wrapText="1"/>
    </xf>
    <xf numFmtId="0" fontId="9" fillId="6" borderId="33" xfId="0" applyFont="1" applyFill="1" applyBorder="1" applyAlignment="1">
      <alignment horizontal="center" vertical="center"/>
    </xf>
    <xf numFmtId="42" fontId="8" fillId="2" borderId="26" xfId="31" applyFont="1" applyFill="1" applyBorder="1" applyAlignment="1">
      <alignment vertical="center" wrapText="1"/>
    </xf>
    <xf numFmtId="176" fontId="12" fillId="0" borderId="0" xfId="470" applyNumberFormat="1" applyFont="1" applyBorder="1" applyAlignment="1">
      <alignment horizontal="center"/>
    </xf>
    <xf numFmtId="176" fontId="12" fillId="0" borderId="16" xfId="470" applyNumberFormat="1" applyFont="1" applyFill="1" applyBorder="1" applyAlignment="1">
      <alignment horizontal="center" vertical="center"/>
    </xf>
    <xf numFmtId="176" fontId="12" fillId="0" borderId="19" xfId="470" applyNumberFormat="1" applyFont="1" applyFill="1" applyBorder="1" applyAlignment="1">
      <alignment horizontal="center" vertical="center" wrapText="1"/>
    </xf>
    <xf numFmtId="176" fontId="12" fillId="4" borderId="23" xfId="470" applyNumberFormat="1" applyFont="1" applyFill="1" applyBorder="1" applyAlignment="1"/>
    <xf numFmtId="176" fontId="13" fillId="0" borderId="17" xfId="470" applyNumberFormat="1" applyFont="1" applyFill="1" applyBorder="1" applyAlignment="1"/>
    <xf numFmtId="176" fontId="12" fillId="4" borderId="17" xfId="470" applyNumberFormat="1" applyFont="1" applyFill="1" applyBorder="1" applyAlignment="1"/>
    <xf numFmtId="176" fontId="13" fillId="3" borderId="17" xfId="470" applyNumberFormat="1" applyFont="1" applyFill="1" applyBorder="1" applyAlignment="1"/>
    <xf numFmtId="176" fontId="13" fillId="0" borderId="17" xfId="470" applyNumberFormat="1" applyFont="1" applyBorder="1"/>
    <xf numFmtId="176" fontId="12" fillId="4" borderId="17" xfId="470" applyNumberFormat="1" applyFont="1" applyFill="1" applyBorder="1"/>
    <xf numFmtId="176" fontId="13" fillId="0" borderId="21" xfId="470" applyNumberFormat="1" applyFont="1" applyBorder="1"/>
    <xf numFmtId="176" fontId="12" fillId="4" borderId="25" xfId="470" applyNumberFormat="1" applyFont="1" applyFill="1" applyBorder="1"/>
    <xf numFmtId="176" fontId="13" fillId="0" borderId="23" xfId="470" applyNumberFormat="1" applyFont="1" applyBorder="1"/>
    <xf numFmtId="176" fontId="13" fillId="3" borderId="17" xfId="470" applyNumberFormat="1" applyFont="1" applyFill="1" applyBorder="1"/>
    <xf numFmtId="176" fontId="12" fillId="4" borderId="16" xfId="470" applyNumberFormat="1" applyFont="1" applyFill="1" applyBorder="1"/>
    <xf numFmtId="176" fontId="12" fillId="4" borderId="19" xfId="470" applyNumberFormat="1" applyFont="1" applyFill="1" applyBorder="1"/>
    <xf numFmtId="176" fontId="13" fillId="0" borderId="0" xfId="470" applyNumberFormat="1" applyFont="1"/>
    <xf numFmtId="176" fontId="15" fillId="0" borderId="0" xfId="470" applyNumberFormat="1" applyFont="1"/>
    <xf numFmtId="166" fontId="13" fillId="0" borderId="0" xfId="13" applyFont="1" applyFill="1"/>
    <xf numFmtId="172" fontId="13" fillId="0" borderId="0" xfId="13" applyNumberFormat="1" applyFont="1" applyFill="1"/>
    <xf numFmtId="0" fontId="13" fillId="0" borderId="0" xfId="3" applyFont="1" applyFill="1"/>
    <xf numFmtId="10" fontId="13" fillId="0" borderId="0" xfId="2" applyNumberFormat="1" applyFont="1" applyFill="1"/>
    <xf numFmtId="170" fontId="13" fillId="0" borderId="0" xfId="3" applyNumberFormat="1" applyFont="1" applyFill="1"/>
    <xf numFmtId="172" fontId="13" fillId="0" borderId="0" xfId="3" applyNumberFormat="1" applyFont="1" applyFill="1"/>
    <xf numFmtId="171" fontId="13" fillId="0" borderId="0" xfId="3" applyNumberFormat="1" applyFont="1" applyFill="1"/>
    <xf numFmtId="164" fontId="13" fillId="0" borderId="0" xfId="3" applyNumberFormat="1" applyFont="1" applyFill="1"/>
    <xf numFmtId="166" fontId="15" fillId="0" borderId="0" xfId="13" applyFont="1" applyFill="1"/>
    <xf numFmtId="172" fontId="15" fillId="0" borderId="0" xfId="13" applyNumberFormat="1" applyFont="1" applyFill="1"/>
    <xf numFmtId="0" fontId="15" fillId="0" borderId="0" xfId="3" applyFont="1" applyFill="1"/>
    <xf numFmtId="176" fontId="13" fillId="0" borderId="17" xfId="470" applyNumberFormat="1" applyFont="1" applyFill="1" applyBorder="1"/>
    <xf numFmtId="172" fontId="13" fillId="0" borderId="17" xfId="13" applyNumberFormat="1" applyFont="1" applyFill="1" applyBorder="1" applyAlignment="1"/>
    <xf numFmtId="172" fontId="13" fillId="0" borderId="17" xfId="13" applyNumberFormat="1" applyFont="1" applyFill="1" applyBorder="1"/>
    <xf numFmtId="172" fontId="13" fillId="0" borderId="49" xfId="13" applyNumberFormat="1" applyFont="1" applyFill="1" applyBorder="1"/>
    <xf numFmtId="172" fontId="13" fillId="0" borderId="44" xfId="13" applyNumberFormat="1" applyFont="1" applyFill="1" applyBorder="1"/>
    <xf numFmtId="10" fontId="13" fillId="0" borderId="44" xfId="2" applyNumberFormat="1" applyFont="1" applyFill="1" applyBorder="1" applyAlignment="1">
      <alignment horizontal="center"/>
    </xf>
    <xf numFmtId="0" fontId="10" fillId="2" borderId="3" xfId="0" applyFont="1" applyFill="1" applyBorder="1" applyAlignment="1">
      <alignment horizontal="left" vertical="center" wrapText="1"/>
    </xf>
    <xf numFmtId="0" fontId="4" fillId="5" borderId="42" xfId="0" applyFont="1" applyFill="1" applyBorder="1" applyAlignment="1">
      <alignment horizontal="center" vertical="center" wrapText="1"/>
    </xf>
    <xf numFmtId="0" fontId="8" fillId="2" borderId="55" xfId="0" applyFont="1" applyFill="1" applyBorder="1" applyAlignment="1">
      <alignment horizontal="center" vertical="center" wrapText="1"/>
    </xf>
    <xf numFmtId="0" fontId="10" fillId="2" borderId="31" xfId="0" applyFont="1" applyFill="1" applyBorder="1" applyAlignment="1">
      <alignment horizontal="left" vertical="center" wrapText="1"/>
    </xf>
    <xf numFmtId="0" fontId="4" fillId="0" borderId="0" xfId="0" applyFont="1" applyFill="1" applyBorder="1" applyAlignment="1">
      <alignment horizontal="center" vertical="center" wrapText="1"/>
    </xf>
    <xf numFmtId="49" fontId="5" fillId="0" borderId="63" xfId="0" applyNumberFormat="1" applyFont="1" applyFill="1" applyBorder="1" applyAlignment="1">
      <alignment vertical="center" wrapText="1"/>
    </xf>
    <xf numFmtId="0" fontId="4" fillId="6" borderId="7" xfId="0" applyFont="1" applyFill="1" applyBorder="1" applyAlignment="1">
      <alignment horizontal="left" vertical="center" wrapText="1"/>
    </xf>
    <xf numFmtId="41" fontId="4" fillId="6" borderId="8" xfId="30" applyFont="1" applyFill="1" applyBorder="1" applyAlignment="1">
      <alignment horizontal="center" vertical="center" wrapText="1"/>
    </xf>
    <xf numFmtId="3" fontId="4" fillId="6" borderId="8" xfId="0" applyNumberFormat="1" applyFont="1" applyFill="1" applyBorder="1" applyAlignment="1">
      <alignment horizontal="center" vertical="center" wrapText="1"/>
    </xf>
    <xf numFmtId="0" fontId="9" fillId="6" borderId="58" xfId="0" applyFont="1" applyFill="1" applyBorder="1" applyAlignment="1">
      <alignment horizontal="center" vertical="center" wrapText="1"/>
    </xf>
    <xf numFmtId="49" fontId="4" fillId="6" borderId="35" xfId="0" applyNumberFormat="1" applyFont="1" applyFill="1" applyBorder="1" applyAlignment="1">
      <alignment horizontal="center" vertical="center" wrapText="1"/>
    </xf>
    <xf numFmtId="10" fontId="4" fillId="6" borderId="35" xfId="2" applyNumberFormat="1" applyFont="1" applyFill="1" applyBorder="1" applyAlignment="1">
      <alignment horizontal="center" vertical="center" wrapText="1"/>
    </xf>
    <xf numFmtId="10" fontId="5" fillId="2" borderId="63" xfId="2" applyNumberFormat="1" applyFont="1" applyFill="1" applyBorder="1" applyAlignment="1">
      <alignment horizontal="center" vertical="center" wrapText="1"/>
    </xf>
    <xf numFmtId="10" fontId="9" fillId="5" borderId="56" xfId="2" applyNumberFormat="1" applyFont="1" applyFill="1" applyBorder="1" applyAlignment="1">
      <alignment horizontal="center" vertical="center" wrapText="1"/>
    </xf>
    <xf numFmtId="42" fontId="8" fillId="2" borderId="66" xfId="31" applyFont="1" applyFill="1" applyBorder="1" applyAlignment="1">
      <alignment vertical="center" wrapText="1"/>
    </xf>
    <xf numFmtId="3" fontId="8" fillId="2" borderId="66" xfId="0" applyNumberFormat="1" applyFont="1" applyFill="1" applyBorder="1" applyAlignment="1">
      <alignment horizontal="center" vertical="center"/>
    </xf>
    <xf numFmtId="0" fontId="8" fillId="2" borderId="62" xfId="0" applyFont="1" applyFill="1" applyBorder="1" applyAlignment="1">
      <alignment horizontal="center" vertical="center" wrapText="1"/>
    </xf>
    <xf numFmtId="49" fontId="5" fillId="0" borderId="64" xfId="0" applyNumberFormat="1" applyFont="1" applyFill="1" applyBorder="1" applyAlignment="1">
      <alignment horizontal="left" wrapText="1"/>
    </xf>
    <xf numFmtId="10" fontId="9" fillId="6" borderId="11" xfId="2" applyNumberFormat="1" applyFont="1" applyFill="1" applyBorder="1" applyAlignment="1">
      <alignment horizontal="center" vertical="center"/>
    </xf>
    <xf numFmtId="172" fontId="4" fillId="6" borderId="27" xfId="190" applyNumberFormat="1" applyFont="1" applyFill="1" applyBorder="1" applyAlignment="1">
      <alignment horizontal="center" vertical="center" wrapText="1"/>
    </xf>
    <xf numFmtId="169" fontId="4" fillId="6" borderId="36" xfId="20" applyNumberFormat="1" applyFont="1" applyFill="1" applyBorder="1" applyAlignment="1">
      <alignment horizontal="center" vertical="center" wrapText="1"/>
    </xf>
    <xf numFmtId="42" fontId="8" fillId="0" borderId="12" xfId="31" applyFont="1" applyFill="1" applyBorder="1" applyAlignment="1">
      <alignment horizontal="center" vertical="center"/>
    </xf>
    <xf numFmtId="42" fontId="4" fillId="5" borderId="4" xfId="31" applyFont="1" applyFill="1" applyBorder="1" applyAlignment="1">
      <alignment horizontal="center" vertical="center" wrapText="1"/>
    </xf>
    <xf numFmtId="172" fontId="4" fillId="6" borderId="7" xfId="190" applyNumberFormat="1" applyFont="1" applyFill="1" applyBorder="1" applyAlignment="1">
      <alignment horizontal="center" vertical="center" wrapText="1"/>
    </xf>
    <xf numFmtId="169" fontId="4" fillId="6" borderId="57" xfId="20" applyNumberFormat="1" applyFont="1" applyFill="1" applyBorder="1" applyAlignment="1">
      <alignment horizontal="center" vertical="center" wrapText="1"/>
    </xf>
    <xf numFmtId="10" fontId="4" fillId="6" borderId="11" xfId="2" applyNumberFormat="1" applyFont="1" applyFill="1" applyBorder="1" applyAlignment="1">
      <alignment horizontal="center" vertical="center" wrapText="1"/>
    </xf>
    <xf numFmtId="42" fontId="4" fillId="5" borderId="12" xfId="31" applyFont="1" applyFill="1" applyBorder="1" applyAlignment="1">
      <alignment horizontal="center" vertical="center" wrapText="1"/>
    </xf>
    <xf numFmtId="42" fontId="5" fillId="2" borderId="4" xfId="31" applyFont="1" applyFill="1" applyBorder="1" applyAlignment="1">
      <alignment horizontal="left" vertical="center" wrapText="1"/>
    </xf>
    <xf numFmtId="42" fontId="8" fillId="2" borderId="41" xfId="31" applyFont="1" applyFill="1" applyBorder="1" applyAlignment="1">
      <alignment horizontal="left" vertical="center" wrapText="1"/>
    </xf>
    <xf numFmtId="42" fontId="4" fillId="2" borderId="61" xfId="31" applyFont="1" applyFill="1" applyBorder="1" applyAlignment="1">
      <alignment horizontal="center" vertical="center" wrapText="1"/>
    </xf>
    <xf numFmtId="42" fontId="4" fillId="6" borderId="1" xfId="31" applyFont="1" applyFill="1" applyBorder="1" applyAlignment="1">
      <alignment horizontal="left" vertical="center"/>
    </xf>
    <xf numFmtId="42" fontId="4" fillId="6" borderId="10" xfId="31" applyFont="1" applyFill="1" applyBorder="1" applyAlignment="1">
      <alignment horizontal="center" vertical="center"/>
    </xf>
    <xf numFmtId="10" fontId="8" fillId="2" borderId="13" xfId="2" applyNumberFormat="1" applyFont="1" applyFill="1" applyBorder="1" applyAlignment="1">
      <alignment horizontal="center" vertical="center" wrapText="1"/>
    </xf>
    <xf numFmtId="10" fontId="15" fillId="0" borderId="0" xfId="2" applyNumberFormat="1" applyFont="1" applyFill="1"/>
    <xf numFmtId="176" fontId="13" fillId="0" borderId="0" xfId="3" applyNumberFormat="1" applyFont="1" applyFill="1"/>
    <xf numFmtId="43" fontId="13" fillId="0" borderId="0" xfId="3" applyNumberFormat="1" applyFont="1" applyFill="1"/>
    <xf numFmtId="169" fontId="8" fillId="0" borderId="0" xfId="0" applyNumberFormat="1" applyFont="1" applyFill="1" applyAlignment="1">
      <alignment horizontal="justify" vertical="center" wrapText="1"/>
    </xf>
    <xf numFmtId="164" fontId="8" fillId="0" borderId="0" xfId="1" applyFont="1" applyFill="1" applyAlignment="1">
      <alignment horizontal="justify" vertical="center" wrapText="1"/>
    </xf>
    <xf numFmtId="3" fontId="8" fillId="0" borderId="0" xfId="0" applyNumberFormat="1" applyFont="1" applyFill="1" applyAlignment="1">
      <alignment horizontal="justify" vertical="center" wrapText="1"/>
    </xf>
    <xf numFmtId="169" fontId="8" fillId="0" borderId="0" xfId="1" applyNumberFormat="1" applyFont="1" applyFill="1" applyAlignment="1">
      <alignment horizontal="justify" vertical="center" wrapText="1"/>
    </xf>
    <xf numFmtId="172" fontId="8" fillId="0" borderId="0" xfId="13" applyNumberFormat="1" applyFont="1" applyFill="1" applyAlignment="1">
      <alignment horizontal="justify" vertical="center" wrapText="1"/>
    </xf>
    <xf numFmtId="172" fontId="8" fillId="0" borderId="0" xfId="13" applyNumberFormat="1" applyFont="1" applyFill="1" applyAlignment="1">
      <alignment horizontal="center" vertical="center" wrapText="1"/>
    </xf>
    <xf numFmtId="0" fontId="10" fillId="2" borderId="3" xfId="0" applyFont="1" applyFill="1" applyBorder="1" applyAlignment="1">
      <alignment horizontal="justify" vertical="center" wrapText="1"/>
    </xf>
    <xf numFmtId="174" fontId="5" fillId="2" borderId="3" xfId="6" applyNumberFormat="1" applyFont="1" applyFill="1" applyBorder="1" applyAlignment="1">
      <alignment horizontal="right" vertical="center"/>
    </xf>
    <xf numFmtId="3" fontId="8" fillId="2" borderId="3" xfId="0" applyNumberFormat="1" applyFont="1" applyFill="1" applyBorder="1" applyAlignment="1">
      <alignment horizontal="center" vertical="center" wrapText="1"/>
    </xf>
    <xf numFmtId="172" fontId="5" fillId="2" borderId="3" xfId="13" applyNumberFormat="1" applyFont="1" applyFill="1" applyBorder="1" applyAlignment="1">
      <alignment horizontal="right" vertical="center"/>
    </xf>
    <xf numFmtId="0" fontId="8" fillId="0" borderId="3" xfId="0" applyFont="1" applyFill="1" applyBorder="1" applyAlignment="1">
      <alignment horizontal="justify" vertical="center" wrapText="1"/>
    </xf>
    <xf numFmtId="0" fontId="8" fillId="0" borderId="3" xfId="0" applyFont="1" applyFill="1" applyBorder="1" applyAlignment="1">
      <alignment horizontal="left" vertical="center" wrapText="1"/>
    </xf>
    <xf numFmtId="169" fontId="8" fillId="0" borderId="3" xfId="20" applyNumberFormat="1" applyFont="1" applyFill="1" applyBorder="1" applyAlignment="1">
      <alignment horizontal="justify" vertical="center" wrapText="1"/>
    </xf>
    <xf numFmtId="3" fontId="8" fillId="0" borderId="3" xfId="0" applyNumberFormat="1" applyFont="1" applyFill="1" applyBorder="1" applyAlignment="1">
      <alignment horizontal="center" vertical="center"/>
    </xf>
    <xf numFmtId="0" fontId="8" fillId="0" borderId="3" xfId="0" applyFont="1" applyFill="1" applyBorder="1" applyAlignment="1">
      <alignment horizontal="center" vertical="center"/>
    </xf>
    <xf numFmtId="3" fontId="8" fillId="0" borderId="3" xfId="0" applyNumberFormat="1" applyFont="1" applyFill="1" applyBorder="1" applyAlignment="1">
      <alignment horizontal="center" vertical="center" wrapText="1"/>
    </xf>
    <xf numFmtId="169" fontId="8" fillId="0" borderId="3" xfId="1" applyNumberFormat="1" applyFont="1" applyFill="1" applyBorder="1" applyAlignment="1">
      <alignment horizontal="justify" vertical="center" wrapText="1"/>
    </xf>
    <xf numFmtId="0" fontId="5" fillId="0" borderId="3" xfId="0" applyFont="1" applyFill="1" applyBorder="1" applyAlignment="1">
      <alignment horizontal="left" vertical="center" wrapText="1"/>
    </xf>
    <xf numFmtId="0" fontId="5" fillId="0" borderId="3" xfId="0" applyFont="1" applyFill="1" applyBorder="1" applyAlignment="1">
      <alignment horizontal="justify" vertical="center" wrapText="1"/>
    </xf>
    <xf numFmtId="0" fontId="8" fillId="0" borderId="3" xfId="0" applyFont="1" applyFill="1" applyBorder="1" applyAlignment="1">
      <alignment horizontal="center" vertical="center" wrapText="1"/>
    </xf>
    <xf numFmtId="0" fontId="8" fillId="0" borderId="3" xfId="0" applyFont="1" applyBorder="1" applyAlignment="1">
      <alignment vertical="center" wrapText="1"/>
    </xf>
    <xf numFmtId="0" fontId="8" fillId="0" borderId="3" xfId="0" applyFont="1" applyBorder="1" applyAlignment="1">
      <alignment horizontal="justify" vertical="center" wrapText="1"/>
    </xf>
    <xf numFmtId="174" fontId="8" fillId="0" borderId="3" xfId="20" applyNumberFormat="1" applyFont="1" applyFill="1" applyBorder="1" applyAlignment="1">
      <alignment horizontal="right" vertical="center" wrapText="1"/>
    </xf>
    <xf numFmtId="172" fontId="8" fillId="0" borderId="3" xfId="13" applyNumberFormat="1" applyFont="1" applyFill="1" applyBorder="1" applyAlignment="1">
      <alignment horizontal="right" vertical="center" wrapText="1"/>
    </xf>
    <xf numFmtId="49" fontId="8" fillId="0" borderId="3" xfId="0" applyNumberFormat="1" applyFont="1" applyFill="1" applyBorder="1" applyAlignment="1">
      <alignment horizontal="justify" vertical="center" wrapText="1"/>
    </xf>
    <xf numFmtId="172" fontId="5" fillId="0" borderId="3" xfId="13" applyNumberFormat="1" applyFont="1" applyFill="1" applyBorder="1" applyAlignment="1">
      <alignment horizontal="right" vertical="center" wrapText="1"/>
    </xf>
    <xf numFmtId="0" fontId="10" fillId="0" borderId="3" xfId="0" applyFont="1" applyBorder="1" applyAlignment="1">
      <alignment horizontal="left" vertical="center"/>
    </xf>
    <xf numFmtId="0" fontId="10" fillId="0" borderId="3" xfId="0" applyFont="1" applyFill="1" applyBorder="1" applyAlignment="1">
      <alignment horizontal="left" vertical="center"/>
    </xf>
    <xf numFmtId="174" fontId="8" fillId="0" borderId="3" xfId="1" applyNumberFormat="1" applyFont="1" applyFill="1" applyBorder="1" applyAlignment="1">
      <alignment horizontal="right" vertical="center" wrapText="1"/>
    </xf>
    <xf numFmtId="171" fontId="5" fillId="0" borderId="3" xfId="1" applyNumberFormat="1" applyFont="1" applyFill="1" applyBorder="1" applyAlignment="1">
      <alignment horizontal="right" vertical="center" wrapText="1"/>
    </xf>
    <xf numFmtId="49" fontId="8" fillId="0" borderId="3" xfId="0" applyNumberFormat="1" applyFont="1" applyFill="1" applyBorder="1" applyAlignment="1">
      <alignment horizontal="justify" vertical="center"/>
    </xf>
    <xf numFmtId="0" fontId="9" fillId="0" borderId="9"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1" xfId="0" applyFont="1" applyBorder="1" applyAlignment="1">
      <alignment horizontal="center" vertical="center" wrapText="1"/>
    </xf>
    <xf numFmtId="10" fontId="8" fillId="0" borderId="27" xfId="2" applyNumberFormat="1" applyFont="1" applyBorder="1" applyAlignment="1">
      <alignment horizontal="center" vertical="center" wrapText="1"/>
    </xf>
    <xf numFmtId="10" fontId="8" fillId="0" borderId="29" xfId="2" applyNumberFormat="1" applyFont="1" applyBorder="1" applyAlignment="1">
      <alignment horizontal="center" vertical="center" wrapText="1"/>
    </xf>
    <xf numFmtId="10" fontId="8" fillId="0" borderId="28" xfId="2" applyNumberFormat="1" applyFont="1" applyBorder="1" applyAlignment="1">
      <alignment horizontal="center" vertical="center" wrapText="1"/>
    </xf>
    <xf numFmtId="10" fontId="8" fillId="0" borderId="30" xfId="2" applyNumberFormat="1" applyFont="1" applyBorder="1" applyAlignment="1">
      <alignment horizontal="center" vertical="center" wrapText="1"/>
    </xf>
    <xf numFmtId="0" fontId="8" fillId="0" borderId="31" xfId="0" applyFont="1" applyFill="1" applyBorder="1" applyAlignment="1">
      <alignment horizontal="center" vertical="center" wrapText="1"/>
    </xf>
    <xf numFmtId="0" fontId="8" fillId="0" borderId="29" xfId="0" applyFont="1" applyFill="1" applyBorder="1" applyAlignment="1">
      <alignment horizontal="center" vertical="center" wrapText="1"/>
    </xf>
    <xf numFmtId="0" fontId="11" fillId="0" borderId="0" xfId="0" applyFont="1" applyFill="1" applyAlignment="1">
      <alignment horizontal="center" vertical="center" wrapText="1"/>
    </xf>
    <xf numFmtId="0" fontId="12" fillId="0" borderId="39" xfId="3" applyFont="1" applyFill="1" applyBorder="1" applyAlignment="1">
      <alignment horizontal="center" vertical="center"/>
    </xf>
    <xf numFmtId="0" fontId="12" fillId="0" borderId="60" xfId="3" applyFont="1" applyFill="1" applyBorder="1" applyAlignment="1">
      <alignment horizontal="center" vertical="center"/>
    </xf>
    <xf numFmtId="0" fontId="12" fillId="0" borderId="15" xfId="3" applyFont="1" applyBorder="1" applyAlignment="1">
      <alignment horizontal="center"/>
    </xf>
    <xf numFmtId="166" fontId="12" fillId="0" borderId="0" xfId="13" applyFont="1" applyBorder="1" applyAlignment="1">
      <alignment horizontal="center"/>
    </xf>
    <xf numFmtId="0" fontId="12" fillId="0" borderId="0" xfId="3" applyFont="1" applyBorder="1" applyAlignment="1">
      <alignment horizontal="center"/>
    </xf>
    <xf numFmtId="0" fontId="9"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16" fillId="0" borderId="0" xfId="0" applyFont="1" applyFill="1" applyAlignment="1">
      <alignment horizontal="center" vertical="center" wrapText="1"/>
    </xf>
    <xf numFmtId="0" fontId="10" fillId="2" borderId="3"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applyFont="1" applyFill="1" applyAlignment="1">
      <alignment horizontal="center" vertical="center" wrapText="1"/>
    </xf>
    <xf numFmtId="169" fontId="19" fillId="0" borderId="3" xfId="1" applyNumberFormat="1" applyFont="1" applyFill="1" applyBorder="1" applyAlignment="1">
      <alignment horizontal="left" vertical="center" wrapText="1"/>
    </xf>
    <xf numFmtId="0" fontId="19" fillId="0" borderId="3" xfId="0" applyFont="1" applyFill="1" applyBorder="1" applyAlignment="1">
      <alignment horizontal="center" vertical="center" wrapText="1"/>
    </xf>
    <xf numFmtId="169" fontId="19" fillId="0" borderId="3" xfId="1" applyNumberFormat="1" applyFont="1" applyFill="1" applyBorder="1" applyAlignment="1">
      <alignment horizontal="justify" vertical="center" wrapText="1"/>
    </xf>
    <xf numFmtId="3" fontId="19" fillId="0" borderId="3" xfId="0" applyNumberFormat="1" applyFont="1" applyFill="1" applyBorder="1" applyAlignment="1">
      <alignment horizontal="center" vertical="center" wrapText="1"/>
    </xf>
    <xf numFmtId="169" fontId="3" fillId="0" borderId="3" xfId="1" applyNumberFormat="1" applyFont="1" applyFill="1" applyBorder="1" applyAlignment="1">
      <alignment horizontal="left" vertical="center" wrapText="1"/>
    </xf>
    <xf numFmtId="0" fontId="3" fillId="0" borderId="3" xfId="0" applyFont="1" applyFill="1" applyBorder="1" applyAlignment="1">
      <alignment horizontal="center" vertical="center" wrapText="1"/>
    </xf>
    <xf numFmtId="3" fontId="3" fillId="0" borderId="3" xfId="0" applyNumberFormat="1" applyFont="1" applyFill="1" applyBorder="1" applyAlignment="1">
      <alignment horizontal="center" vertical="center" wrapText="1"/>
    </xf>
    <xf numFmtId="169" fontId="3" fillId="0" borderId="3" xfId="1" applyNumberFormat="1" applyFont="1" applyFill="1" applyBorder="1" applyAlignment="1">
      <alignment horizontal="justify" vertical="center" wrapText="1"/>
    </xf>
    <xf numFmtId="174" fontId="3" fillId="0" borderId="3" xfId="0" applyNumberFormat="1" applyFont="1" applyBorder="1" applyAlignment="1">
      <alignment horizontal="center" vertical="center" wrapText="1"/>
    </xf>
    <xf numFmtId="0" fontId="18" fillId="7" borderId="7" xfId="0" applyFont="1" applyFill="1" applyBorder="1" applyAlignment="1">
      <alignment horizontal="center" vertical="center" wrapText="1"/>
    </xf>
    <xf numFmtId="0" fontId="18" fillId="7" borderId="8" xfId="0" applyFont="1" applyFill="1" applyBorder="1" applyAlignment="1">
      <alignment horizontal="center" vertical="center" wrapText="1"/>
    </xf>
    <xf numFmtId="169" fontId="18" fillId="7" borderId="8" xfId="1" applyNumberFormat="1" applyFont="1" applyFill="1" applyBorder="1" applyAlignment="1">
      <alignment horizontal="center" vertical="center" wrapText="1"/>
    </xf>
    <xf numFmtId="169" fontId="18" fillId="7" borderId="57" xfId="1" applyNumberFormat="1" applyFont="1" applyFill="1" applyBorder="1" applyAlignment="1">
      <alignment horizontal="center" vertical="center" wrapText="1"/>
    </xf>
    <xf numFmtId="0" fontId="18" fillId="7" borderId="67" xfId="0" applyFont="1" applyFill="1" applyBorder="1" applyAlignment="1">
      <alignment horizontal="center" vertical="center"/>
    </xf>
    <xf numFmtId="0" fontId="18" fillId="7" borderId="68" xfId="0" applyFont="1" applyFill="1" applyBorder="1" applyAlignment="1">
      <alignment horizontal="center" vertical="center"/>
    </xf>
    <xf numFmtId="0" fontId="18" fillId="7" borderId="69" xfId="0" applyFont="1" applyFill="1" applyBorder="1" applyAlignment="1">
      <alignment horizontal="center" vertical="center"/>
    </xf>
    <xf numFmtId="169" fontId="18" fillId="7" borderId="53" xfId="0" applyNumberFormat="1" applyFont="1" applyFill="1" applyBorder="1" applyAlignment="1">
      <alignment vertical="center"/>
    </xf>
    <xf numFmtId="0" fontId="18" fillId="7" borderId="38" xfId="0" applyFont="1" applyFill="1" applyBorder="1" applyAlignment="1">
      <alignment vertical="center"/>
    </xf>
    <xf numFmtId="0" fontId="19" fillId="0" borderId="3" xfId="0" applyFont="1" applyFill="1" applyBorder="1" applyAlignment="1">
      <alignment vertical="center" wrapText="1"/>
    </xf>
    <xf numFmtId="0" fontId="19" fillId="0" borderId="3" xfId="0" applyFont="1" applyFill="1" applyBorder="1" applyAlignment="1">
      <alignment horizontal="left" vertical="center" wrapText="1"/>
    </xf>
    <xf numFmtId="0" fontId="3" fillId="0" borderId="3" xfId="0" applyFont="1" applyFill="1" applyBorder="1" applyAlignment="1">
      <alignment vertical="center" wrapText="1"/>
    </xf>
    <xf numFmtId="169" fontId="19" fillId="0" borderId="3" xfId="20" applyNumberFormat="1" applyFont="1" applyFill="1" applyBorder="1" applyAlignment="1">
      <alignment horizontal="justify" vertical="center" wrapText="1"/>
    </xf>
    <xf numFmtId="0" fontId="3" fillId="0" borderId="3" xfId="0" applyFont="1" applyFill="1" applyBorder="1" applyAlignment="1">
      <alignment horizontal="center" vertical="center"/>
    </xf>
    <xf numFmtId="174" fontId="19" fillId="0" borderId="3" xfId="0" applyNumberFormat="1" applyFont="1" applyBorder="1" applyAlignment="1">
      <alignment horizontal="center" vertical="center" wrapText="1"/>
    </xf>
    <xf numFmtId="49" fontId="5" fillId="0" borderId="3" xfId="0" applyNumberFormat="1" applyFont="1" applyFill="1" applyBorder="1" applyAlignment="1">
      <alignment horizontal="justify" vertical="center" wrapText="1"/>
    </xf>
    <xf numFmtId="49" fontId="5" fillId="2" borderId="3" xfId="0" applyNumberFormat="1" applyFont="1" applyFill="1" applyBorder="1" applyAlignment="1">
      <alignment horizontal="justify" vertical="center" wrapText="1"/>
    </xf>
  </cellXfs>
  <cellStyles count="471">
    <cellStyle name="Millares" xfId="13" builtinId="3"/>
    <cellStyle name="Millares [0]" xfId="470" builtinId="6"/>
    <cellStyle name="Millares [0] 2" xfId="30"/>
    <cellStyle name="Millares 10" xfId="39"/>
    <cellStyle name="Millares 10 2" xfId="93"/>
    <cellStyle name="Millares 10 2 2" xfId="319"/>
    <cellStyle name="Millares 10 3" xfId="149"/>
    <cellStyle name="Millares 10 3 2" xfId="375"/>
    <cellStyle name="Millares 10 4" xfId="203"/>
    <cellStyle name="Millares 10 4 2" xfId="429"/>
    <cellStyle name="Millares 10 5" xfId="265"/>
    <cellStyle name="Millares 11" xfId="43"/>
    <cellStyle name="Millares 11 2" xfId="97"/>
    <cellStyle name="Millares 11 2 2" xfId="323"/>
    <cellStyle name="Millares 11 3" xfId="153"/>
    <cellStyle name="Millares 11 3 2" xfId="379"/>
    <cellStyle name="Millares 11 4" xfId="207"/>
    <cellStyle name="Millares 11 4 2" xfId="433"/>
    <cellStyle name="Millares 11 5" xfId="269"/>
    <cellStyle name="Millares 12" xfId="55"/>
    <cellStyle name="Millares 12 2" xfId="109"/>
    <cellStyle name="Millares 12 2 2" xfId="335"/>
    <cellStyle name="Millares 12 3" xfId="165"/>
    <cellStyle name="Millares 12 3 2" xfId="391"/>
    <cellStyle name="Millares 12 4" xfId="219"/>
    <cellStyle name="Millares 12 4 2" xfId="445"/>
    <cellStyle name="Millares 12 5" xfId="281"/>
    <cellStyle name="Millares 13" xfId="40"/>
    <cellStyle name="Millares 13 2" xfId="94"/>
    <cellStyle name="Millares 13 2 2" xfId="320"/>
    <cellStyle name="Millares 13 3" xfId="150"/>
    <cellStyle name="Millares 13 3 2" xfId="376"/>
    <cellStyle name="Millares 13 4" xfId="204"/>
    <cellStyle name="Millares 13 4 2" xfId="430"/>
    <cellStyle name="Millares 13 5" xfId="266"/>
    <cellStyle name="Millares 14" xfId="56"/>
    <cellStyle name="Millares 14 2" xfId="110"/>
    <cellStyle name="Millares 14 2 2" xfId="336"/>
    <cellStyle name="Millares 14 3" xfId="166"/>
    <cellStyle name="Millares 14 3 2" xfId="392"/>
    <cellStyle name="Millares 14 4" xfId="220"/>
    <cellStyle name="Millares 14 4 2" xfId="446"/>
    <cellStyle name="Millares 14 5" xfId="282"/>
    <cellStyle name="Millares 15" xfId="53"/>
    <cellStyle name="Millares 15 2" xfId="107"/>
    <cellStyle name="Millares 15 2 2" xfId="333"/>
    <cellStyle name="Millares 15 3" xfId="163"/>
    <cellStyle name="Millares 15 3 2" xfId="389"/>
    <cellStyle name="Millares 15 4" xfId="217"/>
    <cellStyle name="Millares 15 4 2" xfId="443"/>
    <cellStyle name="Millares 15 5" xfId="279"/>
    <cellStyle name="Millares 16" xfId="57"/>
    <cellStyle name="Millares 16 2" xfId="111"/>
    <cellStyle name="Millares 16 2 2" xfId="337"/>
    <cellStyle name="Millares 16 3" xfId="167"/>
    <cellStyle name="Millares 16 3 2" xfId="393"/>
    <cellStyle name="Millares 16 4" xfId="221"/>
    <cellStyle name="Millares 16 4 2" xfId="447"/>
    <cellStyle name="Millares 16 5" xfId="283"/>
    <cellStyle name="Millares 17" xfId="62"/>
    <cellStyle name="Millares 17 2" xfId="116"/>
    <cellStyle name="Millares 17 2 2" xfId="342"/>
    <cellStyle name="Millares 17 3" xfId="172"/>
    <cellStyle name="Millares 17 3 2" xfId="398"/>
    <cellStyle name="Millares 17 4" xfId="226"/>
    <cellStyle name="Millares 17 4 2" xfId="452"/>
    <cellStyle name="Millares 17 5" xfId="288"/>
    <cellStyle name="Millares 18" xfId="74"/>
    <cellStyle name="Millares 18 2" xfId="128"/>
    <cellStyle name="Millares 18 2 2" xfId="354"/>
    <cellStyle name="Millares 18 3" xfId="184"/>
    <cellStyle name="Millares 18 3 2" xfId="410"/>
    <cellStyle name="Millares 18 4" xfId="238"/>
    <cellStyle name="Millares 18 4 2" xfId="464"/>
    <cellStyle name="Millares 18 5" xfId="300"/>
    <cellStyle name="Millares 19" xfId="59"/>
    <cellStyle name="Millares 19 2" xfId="113"/>
    <cellStyle name="Millares 19 2 2" xfId="339"/>
    <cellStyle name="Millares 19 3" xfId="169"/>
    <cellStyle name="Millares 19 3 2" xfId="395"/>
    <cellStyle name="Millares 19 4" xfId="223"/>
    <cellStyle name="Millares 19 4 2" xfId="449"/>
    <cellStyle name="Millares 19 5" xfId="285"/>
    <cellStyle name="Millares 2" xfId="4"/>
    <cellStyle name="Millares 2 2" xfId="35"/>
    <cellStyle name="Millares 2 2 2" xfId="58"/>
    <cellStyle name="Millares 2 2 2 2" xfId="112"/>
    <cellStyle name="Millares 2 2 2 2 2" xfId="338"/>
    <cellStyle name="Millares 2 2 2 3" xfId="168"/>
    <cellStyle name="Millares 2 2 2 3 2" xfId="394"/>
    <cellStyle name="Millares 2 2 2 4" xfId="222"/>
    <cellStyle name="Millares 2 2 2 4 2" xfId="448"/>
    <cellStyle name="Millares 2 2 2 5" xfId="284"/>
    <cellStyle name="Millares 2 2 3" xfId="263"/>
    <cellStyle name="Millares 2 3" xfId="38"/>
    <cellStyle name="Millares 2 3 2" xfId="92"/>
    <cellStyle name="Millares 2 3 2 2" xfId="318"/>
    <cellStyle name="Millares 2 3 3" xfId="148"/>
    <cellStyle name="Millares 2 3 3 2" xfId="374"/>
    <cellStyle name="Millares 2 3 4" xfId="202"/>
    <cellStyle name="Millares 2 3 4 2" xfId="428"/>
    <cellStyle name="Millares 2 3 5" xfId="264"/>
    <cellStyle name="Millares 2 4" xfId="242"/>
    <cellStyle name="Millares 2 5" xfId="247"/>
    <cellStyle name="Millares 20" xfId="60"/>
    <cellStyle name="Millares 20 2" xfId="114"/>
    <cellStyle name="Millares 20 2 2" xfId="340"/>
    <cellStyle name="Millares 20 3" xfId="170"/>
    <cellStyle name="Millares 20 3 2" xfId="396"/>
    <cellStyle name="Millares 20 4" xfId="224"/>
    <cellStyle name="Millares 20 4 2" xfId="450"/>
    <cellStyle name="Millares 20 5" xfId="286"/>
    <cellStyle name="Millares 21" xfId="76"/>
    <cellStyle name="Millares 21 2" xfId="130"/>
    <cellStyle name="Millares 21 2 2" xfId="356"/>
    <cellStyle name="Millares 21 3" xfId="186"/>
    <cellStyle name="Millares 21 3 2" xfId="412"/>
    <cellStyle name="Millares 21 4" xfId="240"/>
    <cellStyle name="Millares 21 4 2" xfId="466"/>
    <cellStyle name="Millares 21 5" xfId="302"/>
    <cellStyle name="Millares 22" xfId="75"/>
    <cellStyle name="Millares 22 2" xfId="129"/>
    <cellStyle name="Millares 22 2 2" xfId="355"/>
    <cellStyle name="Millares 22 3" xfId="185"/>
    <cellStyle name="Millares 22 3 2" xfId="411"/>
    <cellStyle name="Millares 22 4" xfId="239"/>
    <cellStyle name="Millares 22 4 2" xfId="465"/>
    <cellStyle name="Millares 22 5" xfId="301"/>
    <cellStyle name="Millares 23" xfId="61"/>
    <cellStyle name="Millares 23 2" xfId="115"/>
    <cellStyle name="Millares 23 2 2" xfId="341"/>
    <cellStyle name="Millares 23 3" xfId="171"/>
    <cellStyle name="Millares 23 3 2" xfId="397"/>
    <cellStyle name="Millares 23 4" xfId="225"/>
    <cellStyle name="Millares 23 4 2" xfId="451"/>
    <cellStyle name="Millares 23 5" xfId="287"/>
    <cellStyle name="Millares 24" xfId="79"/>
    <cellStyle name="Millares 24 2" xfId="305"/>
    <cellStyle name="Millares 25" xfId="91"/>
    <cellStyle name="Millares 25 2" xfId="317"/>
    <cellStyle name="Millares 26" xfId="134"/>
    <cellStyle name="Millares 26 2" xfId="360"/>
    <cellStyle name="Millares 27" xfId="131"/>
    <cellStyle name="Millares 27 2" xfId="357"/>
    <cellStyle name="Millares 28" xfId="133"/>
    <cellStyle name="Millares 28 2" xfId="359"/>
    <cellStyle name="Millares 29" xfId="135"/>
    <cellStyle name="Millares 29 2" xfId="361"/>
    <cellStyle name="Millares 3" xfId="12"/>
    <cellStyle name="Millares 3 2" xfId="17"/>
    <cellStyle name="Millares 30" xfId="147"/>
    <cellStyle name="Millares 30 2" xfId="373"/>
    <cellStyle name="Millares 31" xfId="187"/>
    <cellStyle name="Millares 31 2" xfId="413"/>
    <cellStyle name="Millares 32" xfId="77"/>
    <cellStyle name="Millares 32 2" xfId="303"/>
    <cellStyle name="Millares 33" xfId="132"/>
    <cellStyle name="Millares 33 2" xfId="358"/>
    <cellStyle name="Millares 34" xfId="78"/>
    <cellStyle name="Millares 34 2" xfId="304"/>
    <cellStyle name="Millares 35" xfId="188"/>
    <cellStyle name="Millares 35 2" xfId="414"/>
    <cellStyle name="Millares 36" xfId="189"/>
    <cellStyle name="Millares 36 2" xfId="415"/>
    <cellStyle name="Millares 37" xfId="190"/>
    <cellStyle name="Millares 37 2" xfId="416"/>
    <cellStyle name="Millares 38" xfId="243"/>
    <cellStyle name="Millares 39" xfId="251"/>
    <cellStyle name="Millares 4" xfId="18"/>
    <cellStyle name="Millares 4 2" xfId="23"/>
    <cellStyle name="Millares 4 2 2" xfId="46"/>
    <cellStyle name="Millares 4 2 2 2" xfId="100"/>
    <cellStyle name="Millares 4 2 2 2 2" xfId="326"/>
    <cellStyle name="Millares 4 2 2 3" xfId="156"/>
    <cellStyle name="Millares 4 2 2 3 2" xfId="382"/>
    <cellStyle name="Millares 4 2 2 4" xfId="210"/>
    <cellStyle name="Millares 4 2 2 4 2" xfId="436"/>
    <cellStyle name="Millares 4 2 2 5" xfId="272"/>
    <cellStyle name="Millares 4 2 3" xfId="67"/>
    <cellStyle name="Millares 4 2 3 2" xfId="121"/>
    <cellStyle name="Millares 4 2 3 2 2" xfId="347"/>
    <cellStyle name="Millares 4 2 3 3" xfId="177"/>
    <cellStyle name="Millares 4 2 3 3 2" xfId="403"/>
    <cellStyle name="Millares 4 2 3 4" xfId="231"/>
    <cellStyle name="Millares 4 2 3 4 2" xfId="457"/>
    <cellStyle name="Millares 4 2 3 5" xfId="293"/>
    <cellStyle name="Millares 4 2 4" xfId="84"/>
    <cellStyle name="Millares 4 2 4 2" xfId="310"/>
    <cellStyle name="Millares 4 2 5" xfId="140"/>
    <cellStyle name="Millares 4 2 5 2" xfId="366"/>
    <cellStyle name="Millares 4 2 6" xfId="195"/>
    <cellStyle name="Millares 4 2 6 2" xfId="421"/>
    <cellStyle name="Millares 4 2 7" xfId="256"/>
    <cellStyle name="Millares 4 3" xfId="27"/>
    <cellStyle name="Millares 4 3 2" xfId="50"/>
    <cellStyle name="Millares 4 3 2 2" xfId="104"/>
    <cellStyle name="Millares 4 3 2 2 2" xfId="330"/>
    <cellStyle name="Millares 4 3 2 3" xfId="160"/>
    <cellStyle name="Millares 4 3 2 3 2" xfId="386"/>
    <cellStyle name="Millares 4 3 2 4" xfId="214"/>
    <cellStyle name="Millares 4 3 2 4 2" xfId="440"/>
    <cellStyle name="Millares 4 3 2 5" xfId="276"/>
    <cellStyle name="Millares 4 3 3" xfId="71"/>
    <cellStyle name="Millares 4 3 3 2" xfId="125"/>
    <cellStyle name="Millares 4 3 3 2 2" xfId="351"/>
    <cellStyle name="Millares 4 3 3 3" xfId="181"/>
    <cellStyle name="Millares 4 3 3 3 2" xfId="407"/>
    <cellStyle name="Millares 4 3 3 4" xfId="235"/>
    <cellStyle name="Millares 4 3 3 4 2" xfId="461"/>
    <cellStyle name="Millares 4 3 3 5" xfId="297"/>
    <cellStyle name="Millares 4 3 4" xfId="88"/>
    <cellStyle name="Millares 4 3 4 2" xfId="314"/>
    <cellStyle name="Millares 4 3 5" xfId="144"/>
    <cellStyle name="Millares 4 3 5 2" xfId="370"/>
    <cellStyle name="Millares 4 3 6" xfId="199"/>
    <cellStyle name="Millares 4 3 6 2" xfId="425"/>
    <cellStyle name="Millares 4 3 7" xfId="260"/>
    <cellStyle name="Millares 4 4" xfId="41"/>
    <cellStyle name="Millares 4 4 2" xfId="95"/>
    <cellStyle name="Millares 4 4 2 2" xfId="321"/>
    <cellStyle name="Millares 4 4 3" xfId="151"/>
    <cellStyle name="Millares 4 4 3 2" xfId="377"/>
    <cellStyle name="Millares 4 4 4" xfId="205"/>
    <cellStyle name="Millares 4 4 4 2" xfId="431"/>
    <cellStyle name="Millares 4 4 5" xfId="267"/>
    <cellStyle name="Millares 4 5" xfId="63"/>
    <cellStyle name="Millares 4 5 2" xfId="117"/>
    <cellStyle name="Millares 4 5 2 2" xfId="343"/>
    <cellStyle name="Millares 4 5 3" xfId="173"/>
    <cellStyle name="Millares 4 5 3 2" xfId="399"/>
    <cellStyle name="Millares 4 5 4" xfId="227"/>
    <cellStyle name="Millares 4 5 4 2" xfId="453"/>
    <cellStyle name="Millares 4 5 5" xfId="289"/>
    <cellStyle name="Millares 4 6" xfId="80"/>
    <cellStyle name="Millares 4 6 2" xfId="306"/>
    <cellStyle name="Millares 4 7" xfId="136"/>
    <cellStyle name="Millares 4 7 2" xfId="362"/>
    <cellStyle name="Millares 4 8" xfId="191"/>
    <cellStyle name="Millares 4 8 2" xfId="417"/>
    <cellStyle name="Millares 4 9" xfId="252"/>
    <cellStyle name="Millares 40" xfId="468"/>
    <cellStyle name="Millares 41" xfId="244"/>
    <cellStyle name="Millares 42" xfId="250"/>
    <cellStyle name="Millares 43" xfId="469"/>
    <cellStyle name="Millares 5" xfId="19"/>
    <cellStyle name="Millares 5 2" xfId="24"/>
    <cellStyle name="Millares 5 2 2" xfId="47"/>
    <cellStyle name="Millares 5 2 2 2" xfId="101"/>
    <cellStyle name="Millares 5 2 2 2 2" xfId="327"/>
    <cellStyle name="Millares 5 2 2 3" xfId="157"/>
    <cellStyle name="Millares 5 2 2 3 2" xfId="383"/>
    <cellStyle name="Millares 5 2 2 4" xfId="211"/>
    <cellStyle name="Millares 5 2 2 4 2" xfId="437"/>
    <cellStyle name="Millares 5 2 2 5" xfId="273"/>
    <cellStyle name="Millares 5 2 3" xfId="68"/>
    <cellStyle name="Millares 5 2 3 2" xfId="122"/>
    <cellStyle name="Millares 5 2 3 2 2" xfId="348"/>
    <cellStyle name="Millares 5 2 3 3" xfId="178"/>
    <cellStyle name="Millares 5 2 3 3 2" xfId="404"/>
    <cellStyle name="Millares 5 2 3 4" xfId="232"/>
    <cellStyle name="Millares 5 2 3 4 2" xfId="458"/>
    <cellStyle name="Millares 5 2 3 5" xfId="294"/>
    <cellStyle name="Millares 5 2 4" xfId="85"/>
    <cellStyle name="Millares 5 2 4 2" xfId="311"/>
    <cellStyle name="Millares 5 2 5" xfId="141"/>
    <cellStyle name="Millares 5 2 5 2" xfId="367"/>
    <cellStyle name="Millares 5 2 6" xfId="196"/>
    <cellStyle name="Millares 5 2 6 2" xfId="422"/>
    <cellStyle name="Millares 5 2 7" xfId="257"/>
    <cellStyle name="Millares 5 3" xfId="28"/>
    <cellStyle name="Millares 5 3 2" xfId="51"/>
    <cellStyle name="Millares 5 3 2 2" xfId="105"/>
    <cellStyle name="Millares 5 3 2 2 2" xfId="331"/>
    <cellStyle name="Millares 5 3 2 3" xfId="161"/>
    <cellStyle name="Millares 5 3 2 3 2" xfId="387"/>
    <cellStyle name="Millares 5 3 2 4" xfId="215"/>
    <cellStyle name="Millares 5 3 2 4 2" xfId="441"/>
    <cellStyle name="Millares 5 3 2 5" xfId="277"/>
    <cellStyle name="Millares 5 3 3" xfId="72"/>
    <cellStyle name="Millares 5 3 3 2" xfId="126"/>
    <cellStyle name="Millares 5 3 3 2 2" xfId="352"/>
    <cellStyle name="Millares 5 3 3 3" xfId="182"/>
    <cellStyle name="Millares 5 3 3 3 2" xfId="408"/>
    <cellStyle name="Millares 5 3 3 4" xfId="236"/>
    <cellStyle name="Millares 5 3 3 4 2" xfId="462"/>
    <cellStyle name="Millares 5 3 3 5" xfId="298"/>
    <cellStyle name="Millares 5 3 4" xfId="89"/>
    <cellStyle name="Millares 5 3 4 2" xfId="315"/>
    <cellStyle name="Millares 5 3 5" xfId="145"/>
    <cellStyle name="Millares 5 3 5 2" xfId="371"/>
    <cellStyle name="Millares 5 3 6" xfId="200"/>
    <cellStyle name="Millares 5 3 6 2" xfId="426"/>
    <cellStyle name="Millares 5 3 7" xfId="261"/>
    <cellStyle name="Millares 5 4" xfId="42"/>
    <cellStyle name="Millares 5 4 2" xfId="96"/>
    <cellStyle name="Millares 5 4 2 2" xfId="322"/>
    <cellStyle name="Millares 5 4 3" xfId="152"/>
    <cellStyle name="Millares 5 4 3 2" xfId="378"/>
    <cellStyle name="Millares 5 4 4" xfId="206"/>
    <cellStyle name="Millares 5 4 4 2" xfId="432"/>
    <cellStyle name="Millares 5 4 5" xfId="268"/>
    <cellStyle name="Millares 5 5" xfId="64"/>
    <cellStyle name="Millares 5 5 2" xfId="118"/>
    <cellStyle name="Millares 5 5 2 2" xfId="344"/>
    <cellStyle name="Millares 5 5 3" xfId="174"/>
    <cellStyle name="Millares 5 5 3 2" xfId="400"/>
    <cellStyle name="Millares 5 5 4" xfId="228"/>
    <cellStyle name="Millares 5 5 4 2" xfId="454"/>
    <cellStyle name="Millares 5 5 5" xfId="290"/>
    <cellStyle name="Millares 5 6" xfId="81"/>
    <cellStyle name="Millares 5 6 2" xfId="307"/>
    <cellStyle name="Millares 5 7" xfId="137"/>
    <cellStyle name="Millares 5 7 2" xfId="363"/>
    <cellStyle name="Millares 5 8" xfId="192"/>
    <cellStyle name="Millares 5 8 2" xfId="418"/>
    <cellStyle name="Millares 5 9" xfId="253"/>
    <cellStyle name="Millares 6" xfId="22"/>
    <cellStyle name="Millares 6 2" xfId="45"/>
    <cellStyle name="Millares 6 2 2" xfId="99"/>
    <cellStyle name="Millares 6 2 2 2" xfId="325"/>
    <cellStyle name="Millares 6 2 3" xfId="155"/>
    <cellStyle name="Millares 6 2 3 2" xfId="381"/>
    <cellStyle name="Millares 6 2 4" xfId="209"/>
    <cellStyle name="Millares 6 2 4 2" xfId="435"/>
    <cellStyle name="Millares 6 2 5" xfId="271"/>
    <cellStyle name="Millares 6 3" xfId="66"/>
    <cellStyle name="Millares 6 3 2" xfId="120"/>
    <cellStyle name="Millares 6 3 2 2" xfId="346"/>
    <cellStyle name="Millares 6 3 3" xfId="176"/>
    <cellStyle name="Millares 6 3 3 2" xfId="402"/>
    <cellStyle name="Millares 6 3 4" xfId="230"/>
    <cellStyle name="Millares 6 3 4 2" xfId="456"/>
    <cellStyle name="Millares 6 3 5" xfId="292"/>
    <cellStyle name="Millares 6 4" xfId="83"/>
    <cellStyle name="Millares 6 4 2" xfId="309"/>
    <cellStyle name="Millares 6 5" xfId="139"/>
    <cellStyle name="Millares 6 5 2" xfId="365"/>
    <cellStyle name="Millares 6 6" xfId="194"/>
    <cellStyle name="Millares 6 6 2" xfId="420"/>
    <cellStyle name="Millares 6 7" xfId="255"/>
    <cellStyle name="Millares 7" xfId="26"/>
    <cellStyle name="Millares 7 2" xfId="49"/>
    <cellStyle name="Millares 7 2 2" xfId="103"/>
    <cellStyle name="Millares 7 2 2 2" xfId="329"/>
    <cellStyle name="Millares 7 2 3" xfId="159"/>
    <cellStyle name="Millares 7 2 3 2" xfId="385"/>
    <cellStyle name="Millares 7 2 4" xfId="213"/>
    <cellStyle name="Millares 7 2 4 2" xfId="439"/>
    <cellStyle name="Millares 7 2 5" xfId="275"/>
    <cellStyle name="Millares 7 3" xfId="70"/>
    <cellStyle name="Millares 7 3 2" xfId="124"/>
    <cellStyle name="Millares 7 3 2 2" xfId="350"/>
    <cellStyle name="Millares 7 3 3" xfId="180"/>
    <cellStyle name="Millares 7 3 3 2" xfId="406"/>
    <cellStyle name="Millares 7 3 4" xfId="234"/>
    <cellStyle name="Millares 7 3 4 2" xfId="460"/>
    <cellStyle name="Millares 7 3 5" xfId="296"/>
    <cellStyle name="Millares 7 4" xfId="87"/>
    <cellStyle name="Millares 7 4 2" xfId="313"/>
    <cellStyle name="Millares 7 5" xfId="143"/>
    <cellStyle name="Millares 7 5 2" xfId="369"/>
    <cellStyle name="Millares 7 6" xfId="198"/>
    <cellStyle name="Millares 7 6 2" xfId="424"/>
    <cellStyle name="Millares 7 7" xfId="259"/>
    <cellStyle name="Millares 8" xfId="33"/>
    <cellStyle name="Millares 9" xfId="37"/>
    <cellStyle name="Millares 9 2" xfId="54"/>
    <cellStyle name="Millares 9 2 2" xfId="108"/>
    <cellStyle name="Millares 9 2 2 2" xfId="334"/>
    <cellStyle name="Millares 9 2 3" xfId="164"/>
    <cellStyle name="Millares 9 2 3 2" xfId="390"/>
    <cellStyle name="Millares 9 2 4" xfId="218"/>
    <cellStyle name="Millares 9 2 4 2" xfId="444"/>
    <cellStyle name="Millares 9 2 5" xfId="280"/>
    <cellStyle name="Moneda" xfId="1" builtinId="4"/>
    <cellStyle name="Moneda [0] 2" xfId="31"/>
    <cellStyle name="Moneda 2" xfId="8"/>
    <cellStyle name="Moneda 2 2" xfId="20"/>
    <cellStyle name="Moneda 3" xfId="21"/>
    <cellStyle name="Moneda 3 2" xfId="25"/>
    <cellStyle name="Moneda 3 2 2" xfId="48"/>
    <cellStyle name="Moneda 3 2 2 2" xfId="102"/>
    <cellStyle name="Moneda 3 2 2 2 2" xfId="328"/>
    <cellStyle name="Moneda 3 2 2 3" xfId="158"/>
    <cellStyle name="Moneda 3 2 2 3 2" xfId="384"/>
    <cellStyle name="Moneda 3 2 2 4" xfId="212"/>
    <cellStyle name="Moneda 3 2 2 4 2" xfId="438"/>
    <cellStyle name="Moneda 3 2 2 5" xfId="274"/>
    <cellStyle name="Moneda 3 2 3" xfId="69"/>
    <cellStyle name="Moneda 3 2 3 2" xfId="123"/>
    <cellStyle name="Moneda 3 2 3 2 2" xfId="349"/>
    <cellStyle name="Moneda 3 2 3 3" xfId="179"/>
    <cellStyle name="Moneda 3 2 3 3 2" xfId="405"/>
    <cellStyle name="Moneda 3 2 3 4" xfId="233"/>
    <cellStyle name="Moneda 3 2 3 4 2" xfId="459"/>
    <cellStyle name="Moneda 3 2 3 5" xfId="295"/>
    <cellStyle name="Moneda 3 2 4" xfId="86"/>
    <cellStyle name="Moneda 3 2 4 2" xfId="312"/>
    <cellStyle name="Moneda 3 2 5" xfId="142"/>
    <cellStyle name="Moneda 3 2 5 2" xfId="368"/>
    <cellStyle name="Moneda 3 2 6" xfId="197"/>
    <cellStyle name="Moneda 3 2 6 2" xfId="423"/>
    <cellStyle name="Moneda 3 2 7" xfId="258"/>
    <cellStyle name="Moneda 3 3" xfId="29"/>
    <cellStyle name="Moneda 3 3 2" xfId="52"/>
    <cellStyle name="Moneda 3 3 2 2" xfId="106"/>
    <cellStyle name="Moneda 3 3 2 2 2" xfId="332"/>
    <cellStyle name="Moneda 3 3 2 3" xfId="162"/>
    <cellStyle name="Moneda 3 3 2 3 2" xfId="388"/>
    <cellStyle name="Moneda 3 3 2 4" xfId="216"/>
    <cellStyle name="Moneda 3 3 2 4 2" xfId="442"/>
    <cellStyle name="Moneda 3 3 2 5" xfId="278"/>
    <cellStyle name="Moneda 3 3 3" xfId="73"/>
    <cellStyle name="Moneda 3 3 3 2" xfId="127"/>
    <cellStyle name="Moneda 3 3 3 2 2" xfId="353"/>
    <cellStyle name="Moneda 3 3 3 3" xfId="183"/>
    <cellStyle name="Moneda 3 3 3 3 2" xfId="409"/>
    <cellStyle name="Moneda 3 3 3 4" xfId="237"/>
    <cellStyle name="Moneda 3 3 3 4 2" xfId="463"/>
    <cellStyle name="Moneda 3 3 3 5" xfId="299"/>
    <cellStyle name="Moneda 3 3 4" xfId="90"/>
    <cellStyle name="Moneda 3 3 4 2" xfId="316"/>
    <cellStyle name="Moneda 3 3 5" xfId="146"/>
    <cellStyle name="Moneda 3 3 5 2" xfId="372"/>
    <cellStyle name="Moneda 3 3 6" xfId="201"/>
    <cellStyle name="Moneda 3 3 6 2" xfId="427"/>
    <cellStyle name="Moneda 3 3 7" xfId="262"/>
    <cellStyle name="Moneda 3 4" xfId="44"/>
    <cellStyle name="Moneda 3 4 2" xfId="98"/>
    <cellStyle name="Moneda 3 4 2 2" xfId="324"/>
    <cellStyle name="Moneda 3 4 3" xfId="154"/>
    <cellStyle name="Moneda 3 4 3 2" xfId="380"/>
    <cellStyle name="Moneda 3 4 4" xfId="208"/>
    <cellStyle name="Moneda 3 4 4 2" xfId="434"/>
    <cellStyle name="Moneda 3 4 5" xfId="270"/>
    <cellStyle name="Moneda 3 5" xfId="65"/>
    <cellStyle name="Moneda 3 5 2" xfId="119"/>
    <cellStyle name="Moneda 3 5 2 2" xfId="345"/>
    <cellStyle name="Moneda 3 5 3" xfId="175"/>
    <cellStyle name="Moneda 3 5 3 2" xfId="401"/>
    <cellStyle name="Moneda 3 5 4" xfId="229"/>
    <cellStyle name="Moneda 3 5 4 2" xfId="455"/>
    <cellStyle name="Moneda 3 5 5" xfId="291"/>
    <cellStyle name="Moneda 3 6" xfId="82"/>
    <cellStyle name="Moneda 3 6 2" xfId="308"/>
    <cellStyle name="Moneda 3 7" xfId="138"/>
    <cellStyle name="Moneda 3 7 2" xfId="364"/>
    <cellStyle name="Moneda 3 8" xfId="193"/>
    <cellStyle name="Moneda 3 8 2" xfId="419"/>
    <cellStyle name="Moneda 3 9" xfId="254"/>
    <cellStyle name="Moneda 4" xfId="32"/>
    <cellStyle name="Moneda 5" xfId="241"/>
    <cellStyle name="Moneda 5 2" xfId="467"/>
    <cellStyle name="Moneda 6" xfId="245"/>
    <cellStyle name="Moneda 7" xfId="249"/>
    <cellStyle name="Normal" xfId="0" builtinId="0"/>
    <cellStyle name="Normal 2" xfId="3"/>
    <cellStyle name="Normal 2 2" xfId="34"/>
    <cellStyle name="Normal 2 3" xfId="246"/>
    <cellStyle name="Normal 3" xfId="9"/>
    <cellStyle name="Normal 3 2" xfId="14"/>
    <cellStyle name="Normal 4" xfId="10"/>
    <cellStyle name="Normal 4 2" xfId="15"/>
    <cellStyle name="Normal 5" xfId="6"/>
    <cellStyle name="Porcentaje" xfId="2" builtinId="5"/>
    <cellStyle name="Porcentaje 2" xfId="5"/>
    <cellStyle name="Porcentaje 2 2" xfId="7"/>
    <cellStyle name="Porcentaje 2 3" xfId="36"/>
    <cellStyle name="Porcentaje 2 4" xfId="248"/>
    <cellStyle name="Porcentaje 3" xfId="11"/>
    <cellStyle name="Porcentaje 3 2" xfId="16"/>
  </cellStyles>
  <dxfs count="0"/>
  <tableStyles count="0" defaultTableStyle="TableStyleMedium2" defaultPivotStyle="PivotStyleLight16"/>
  <colors>
    <mruColors>
      <color rgb="FFC3D7D0"/>
      <color rgb="FF7CA697"/>
      <color rgb="FF94B6AA"/>
      <color rgb="FFFFFF00"/>
      <color rgb="FF669900"/>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ACUERDOS%2017%20AL%20JUNTA%2014%20DE%20DICIEMBRE%20DE%202016\Cierre%20definitivo%20Tercer%20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ROP 2016 CIERRE ACDO 13"/>
      <sheetName val="Nomina 2015"/>
      <sheetName val="RECAUDO OK"/>
      <sheetName val="SISTEMAS DE INFORMACIÓN OK "/>
      <sheetName val="ASISTENCIA TÉCNICA OK"/>
      <sheetName val="FERIAS GASTRONOMICAS OK"/>
      <sheetName val="SAC"/>
      <sheetName val="FUNCIONAMIENTO OK"/>
      <sheetName val="Nomina 2016 "/>
    </sheetNames>
    <sheetDataSet>
      <sheetData sheetId="0"/>
      <sheetData sheetId="1"/>
      <sheetData sheetId="2">
        <row r="58">
          <cell r="M58">
            <v>42370</v>
          </cell>
        </row>
        <row r="59">
          <cell r="M59">
            <v>42400</v>
          </cell>
        </row>
      </sheetData>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14"/>
  <sheetViews>
    <sheetView zoomScale="70" zoomScaleNormal="70" workbookViewId="0">
      <selection activeCell="E5" sqref="E5"/>
    </sheetView>
  </sheetViews>
  <sheetFormatPr baseColWidth="10" defaultColWidth="11.5703125" defaultRowHeight="15" x14ac:dyDescent="0.2"/>
  <cols>
    <col min="1" max="1" width="9.28515625" style="110" customWidth="1"/>
    <col min="2" max="2" width="22.28515625" style="103" customWidth="1"/>
    <col min="3" max="3" width="22.28515625" style="132" customWidth="1"/>
    <col min="4" max="4" width="36.140625" style="94" customWidth="1"/>
    <col min="5" max="5" width="17.28515625" style="94" bestFit="1" customWidth="1"/>
    <col min="6" max="6" width="16" style="94" bestFit="1" customWidth="1"/>
    <col min="7" max="7" width="20.28515625" style="94" customWidth="1"/>
    <col min="8" max="8" width="18" style="94" customWidth="1"/>
    <col min="9" max="9" width="103" style="94" customWidth="1"/>
    <col min="10" max="10" width="11.5703125" style="94"/>
    <col min="11" max="11" width="19.42578125" style="2" bestFit="1" customWidth="1"/>
    <col min="12" max="12" width="16" style="2" bestFit="1" customWidth="1"/>
    <col min="13" max="13" width="18.140625" style="95" bestFit="1" customWidth="1"/>
    <col min="14" max="14" width="16.28515625" style="94" bestFit="1" customWidth="1"/>
    <col min="15" max="15" width="18.140625" style="2" bestFit="1" customWidth="1"/>
    <col min="16" max="16" width="14.7109375" style="94" bestFit="1" customWidth="1"/>
    <col min="17" max="16384" width="11.5703125" style="94"/>
  </cols>
  <sheetData>
    <row r="1" spans="1:17" ht="21" customHeight="1" x14ac:dyDescent="0.2">
      <c r="B1" s="286" t="s">
        <v>12</v>
      </c>
      <c r="C1" s="286"/>
      <c r="D1" s="286"/>
      <c r="E1" s="286"/>
      <c r="F1" s="286"/>
      <c r="G1" s="286"/>
      <c r="H1" s="286"/>
      <c r="I1" s="286"/>
    </row>
    <row r="2" spans="1:17" ht="21" customHeight="1" x14ac:dyDescent="0.2">
      <c r="B2" s="286" t="s">
        <v>126</v>
      </c>
      <c r="C2" s="286"/>
      <c r="D2" s="286"/>
      <c r="E2" s="286"/>
      <c r="F2" s="286"/>
      <c r="G2" s="286"/>
      <c r="H2" s="286"/>
      <c r="I2" s="286"/>
    </row>
    <row r="3" spans="1:17" ht="16.149999999999999" customHeight="1" thickBot="1" x14ac:dyDescent="0.25">
      <c r="D3" s="1"/>
      <c r="E3" s="1"/>
      <c r="F3" s="1"/>
      <c r="G3" s="1"/>
      <c r="H3" s="1"/>
      <c r="I3" s="1"/>
    </row>
    <row r="4" spans="1:17" ht="32.25" thickBot="1" x14ac:dyDescent="0.25">
      <c r="B4" s="114" t="s">
        <v>57</v>
      </c>
      <c r="C4" s="153" t="s">
        <v>115</v>
      </c>
      <c r="D4" s="116" t="s">
        <v>69</v>
      </c>
      <c r="E4" s="115" t="s">
        <v>62</v>
      </c>
      <c r="F4" s="116" t="s">
        <v>53</v>
      </c>
      <c r="G4" s="116" t="s">
        <v>63</v>
      </c>
      <c r="H4" s="115" t="s">
        <v>80</v>
      </c>
      <c r="I4" s="117" t="s">
        <v>61</v>
      </c>
    </row>
    <row r="5" spans="1:17" s="95" customFormat="1" ht="30" x14ac:dyDescent="0.2">
      <c r="A5" s="118"/>
      <c r="B5" s="280" t="s">
        <v>1</v>
      </c>
      <c r="C5" s="282" t="s">
        <v>1</v>
      </c>
      <c r="D5" s="133" t="s">
        <v>78</v>
      </c>
      <c r="E5" s="134">
        <v>10000000</v>
      </c>
      <c r="F5" s="135">
        <v>1</v>
      </c>
      <c r="G5" s="135" t="s">
        <v>64</v>
      </c>
      <c r="H5" s="136">
        <f>+E5*F5</f>
        <v>10000000</v>
      </c>
      <c r="I5" s="137" t="s">
        <v>127</v>
      </c>
      <c r="J5" s="94"/>
      <c r="K5" s="2"/>
      <c r="L5" s="70"/>
      <c r="N5" s="94"/>
      <c r="O5" s="2"/>
      <c r="P5" s="94"/>
      <c r="Q5" s="94"/>
    </row>
    <row r="6" spans="1:17" s="95" customFormat="1" ht="45.75" thickBot="1" x14ac:dyDescent="0.25">
      <c r="A6" s="118"/>
      <c r="B6" s="281"/>
      <c r="C6" s="283"/>
      <c r="D6" s="138" t="s">
        <v>55</v>
      </c>
      <c r="E6" s="112">
        <f>ROUND((5600000*3.5%)+5600000,-3)</f>
        <v>5796000</v>
      </c>
      <c r="F6" s="113">
        <v>12</v>
      </c>
      <c r="G6" s="113" t="s">
        <v>64</v>
      </c>
      <c r="H6" s="139">
        <f>+F6*E6</f>
        <v>69552000</v>
      </c>
      <c r="I6" s="140" t="s">
        <v>110</v>
      </c>
      <c r="J6" s="94"/>
      <c r="K6" s="2"/>
      <c r="L6" s="70"/>
      <c r="N6" s="94"/>
      <c r="O6" s="2"/>
      <c r="P6" s="94"/>
      <c r="Q6" s="94"/>
    </row>
    <row r="7" spans="1:17" s="97" customFormat="1" ht="60.75" thickBot="1" x14ac:dyDescent="0.3">
      <c r="A7" s="109"/>
      <c r="B7" s="107" t="s">
        <v>0</v>
      </c>
      <c r="C7" s="162" t="s">
        <v>0</v>
      </c>
      <c r="D7" s="163" t="s">
        <v>81</v>
      </c>
      <c r="E7" s="164">
        <f>24000000*0.19+24000000</f>
        <v>28560000</v>
      </c>
      <c r="F7" s="165">
        <v>1</v>
      </c>
      <c r="G7" s="162" t="s">
        <v>82</v>
      </c>
      <c r="H7" s="155">
        <f>+E7*F7</f>
        <v>28560000</v>
      </c>
      <c r="I7" s="166" t="s">
        <v>111</v>
      </c>
      <c r="J7" s="99"/>
    </row>
    <row r="8" spans="1:17" s="100" customFormat="1" ht="30" customHeight="1" x14ac:dyDescent="0.25">
      <c r="A8" s="123"/>
      <c r="B8" s="284" t="s">
        <v>128</v>
      </c>
      <c r="C8" s="169" t="s">
        <v>107</v>
      </c>
      <c r="D8" s="156" t="s">
        <v>108</v>
      </c>
      <c r="E8" s="157">
        <v>3850000</v>
      </c>
      <c r="F8" s="158">
        <f>24*45</f>
        <v>1080</v>
      </c>
      <c r="G8" s="159" t="s">
        <v>129</v>
      </c>
      <c r="H8" s="160">
        <f>+E8/30*F8</f>
        <v>138600000</v>
      </c>
      <c r="I8" s="161" t="s">
        <v>109</v>
      </c>
      <c r="J8" s="101"/>
      <c r="K8" s="101"/>
      <c r="L8" s="102"/>
      <c r="M8" s="96"/>
      <c r="N8" s="96"/>
    </row>
    <row r="9" spans="1:17" s="123" customFormat="1" ht="60.75" thickBot="1" x14ac:dyDescent="0.3">
      <c r="B9" s="285"/>
      <c r="C9" s="113" t="s">
        <v>117</v>
      </c>
      <c r="D9" s="144" t="s">
        <v>113</v>
      </c>
      <c r="E9" s="145">
        <v>30000000</v>
      </c>
      <c r="F9" s="146">
        <v>1</v>
      </c>
      <c r="G9" s="147" t="s">
        <v>118</v>
      </c>
      <c r="H9" s="148">
        <f>+E9*F9</f>
        <v>30000000</v>
      </c>
      <c r="I9" s="149" t="s">
        <v>114</v>
      </c>
      <c r="J9" s="126"/>
      <c r="K9" s="126"/>
      <c r="L9" s="127"/>
    </row>
    <row r="10" spans="1:17" s="152" customFormat="1" ht="30.75" thickBot="1" x14ac:dyDescent="0.3">
      <c r="B10" s="151" t="s">
        <v>112</v>
      </c>
      <c r="C10" s="154" t="s">
        <v>116</v>
      </c>
      <c r="D10" s="141" t="s">
        <v>90</v>
      </c>
      <c r="E10" s="104">
        <v>150000</v>
      </c>
      <c r="F10" s="142">
        <v>11</v>
      </c>
      <c r="G10" s="143" t="s">
        <v>130</v>
      </c>
      <c r="H10" s="155">
        <f>+E10*F10</f>
        <v>1650000</v>
      </c>
      <c r="I10" s="105" t="s">
        <v>131</v>
      </c>
      <c r="J10" s="120"/>
      <c r="K10" s="121"/>
      <c r="L10" s="120"/>
      <c r="M10" s="120"/>
      <c r="N10" s="120"/>
      <c r="O10" s="122"/>
      <c r="P10" s="120"/>
      <c r="Q10" s="120"/>
    </row>
    <row r="11" spans="1:17" ht="16.149999999999999" customHeight="1" thickBot="1" x14ac:dyDescent="0.3">
      <c r="B11" s="277" t="s">
        <v>119</v>
      </c>
      <c r="C11" s="278"/>
      <c r="D11" s="278"/>
      <c r="E11" s="278"/>
      <c r="F11" s="278"/>
      <c r="G11" s="279"/>
      <c r="H11" s="170">
        <f>SUM(H5:H10)</f>
        <v>278362000</v>
      </c>
      <c r="I11" s="171"/>
    </row>
    <row r="12" spans="1:17" x14ac:dyDescent="0.2">
      <c r="H12" s="111"/>
    </row>
    <row r="14" spans="1:17" x14ac:dyDescent="0.2">
      <c r="H14" s="111"/>
    </row>
  </sheetData>
  <mergeCells count="6">
    <mergeCell ref="B11:G11"/>
    <mergeCell ref="B5:B6"/>
    <mergeCell ref="C5:C6"/>
    <mergeCell ref="B8:B9"/>
    <mergeCell ref="B1:I1"/>
    <mergeCell ref="B2:I2"/>
  </mergeCells>
  <printOptions horizontalCentered="1"/>
  <pageMargins left="0.19685039370078741" right="0.19685039370078741" top="1.1811023622047245" bottom="0.19685039370078741" header="0.31496062992125984" footer="0.31496062992125984"/>
  <pageSetup scale="50" orientation="landscape"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2:BK141"/>
  <sheetViews>
    <sheetView topLeftCell="B58" zoomScale="90" zoomScaleNormal="90" workbookViewId="0">
      <selection activeCell="C82" sqref="C82"/>
    </sheetView>
  </sheetViews>
  <sheetFormatPr baseColWidth="10" defaultRowHeight="15.75" outlineLevelCol="1" x14ac:dyDescent="0.25"/>
  <cols>
    <col min="1" max="1" width="0.7109375" style="4" hidden="1" customWidth="1"/>
    <col min="2" max="2" width="50.7109375" style="4" customWidth="1"/>
    <col min="3" max="3" width="18" style="191" customWidth="1" outlineLevel="1"/>
    <col min="4" max="4" width="14.85546875" style="3" customWidth="1" outlineLevel="1"/>
    <col min="5" max="5" width="12.28515625" style="3" customWidth="1" outlineLevel="1"/>
    <col min="6" max="7" width="20" style="3" bestFit="1" customWidth="1"/>
    <col min="8" max="8" width="18.28515625" style="85" customWidth="1"/>
    <col min="9" max="9" width="18" style="196" bestFit="1" customWidth="1"/>
    <col min="10" max="10" width="18" style="193" bestFit="1" customWidth="1"/>
    <col min="11" max="11" width="14.85546875" style="194" customWidth="1"/>
    <col min="12" max="12" width="14.85546875" style="195" customWidth="1"/>
    <col min="13" max="13" width="16.5703125" style="195" bestFit="1" customWidth="1"/>
    <col min="14" max="16" width="14.85546875" style="195" bestFit="1" customWidth="1"/>
    <col min="17" max="63" width="11.42578125" style="195"/>
    <col min="64" max="258" width="11.42578125" style="4"/>
    <col min="259" max="259" width="0.7109375" style="4" customWidth="1"/>
    <col min="260" max="260" width="42.28515625" style="4" bestFit="1" customWidth="1"/>
    <col min="261" max="262" width="13.85546875" style="4" bestFit="1" customWidth="1"/>
    <col min="263" max="263" width="11.140625" style="4" bestFit="1" customWidth="1"/>
    <col min="264" max="264" width="13.85546875" style="4" bestFit="1" customWidth="1"/>
    <col min="265" max="265" width="3.7109375" style="4" bestFit="1" customWidth="1"/>
    <col min="266" max="266" width="7.5703125" style="4" bestFit="1" customWidth="1"/>
    <col min="267" max="267" width="16.7109375" style="4" bestFit="1" customWidth="1"/>
    <col min="268" max="269" width="12.28515625" style="4" bestFit="1" customWidth="1"/>
    <col min="270" max="514" width="11.42578125" style="4"/>
    <col min="515" max="515" width="0.7109375" style="4" customWidth="1"/>
    <col min="516" max="516" width="42.28515625" style="4" bestFit="1" customWidth="1"/>
    <col min="517" max="518" width="13.85546875" style="4" bestFit="1" customWidth="1"/>
    <col min="519" max="519" width="11.140625" style="4" bestFit="1" customWidth="1"/>
    <col min="520" max="520" width="13.85546875" style="4" bestFit="1" customWidth="1"/>
    <col min="521" max="521" width="3.7109375" style="4" bestFit="1" customWidth="1"/>
    <col min="522" max="522" width="7.5703125" style="4" bestFit="1" customWidth="1"/>
    <col min="523" max="523" width="16.7109375" style="4" bestFit="1" customWidth="1"/>
    <col min="524" max="525" width="12.28515625" style="4" bestFit="1" customWidth="1"/>
    <col min="526" max="770" width="11.42578125" style="4"/>
    <col min="771" max="771" width="0.7109375" style="4" customWidth="1"/>
    <col min="772" max="772" width="42.28515625" style="4" bestFit="1" customWidth="1"/>
    <col min="773" max="774" width="13.85546875" style="4" bestFit="1" customWidth="1"/>
    <col min="775" max="775" width="11.140625" style="4" bestFit="1" customWidth="1"/>
    <col min="776" max="776" width="13.85546875" style="4" bestFit="1" customWidth="1"/>
    <col min="777" max="777" width="3.7109375" style="4" bestFit="1" customWidth="1"/>
    <col min="778" max="778" width="7.5703125" style="4" bestFit="1" customWidth="1"/>
    <col min="779" max="779" width="16.7109375" style="4" bestFit="1" customWidth="1"/>
    <col min="780" max="781" width="12.28515625" style="4" bestFit="1" customWidth="1"/>
    <col min="782" max="1026" width="11.42578125" style="4"/>
    <col min="1027" max="1027" width="0.7109375" style="4" customWidth="1"/>
    <col min="1028" max="1028" width="42.28515625" style="4" bestFit="1" customWidth="1"/>
    <col min="1029" max="1030" width="13.85546875" style="4" bestFit="1" customWidth="1"/>
    <col min="1031" max="1031" width="11.140625" style="4" bestFit="1" customWidth="1"/>
    <col min="1032" max="1032" width="13.85546875" style="4" bestFit="1" customWidth="1"/>
    <col min="1033" max="1033" width="3.7109375" style="4" bestFit="1" customWidth="1"/>
    <col min="1034" max="1034" width="7.5703125" style="4" bestFit="1" customWidth="1"/>
    <col min="1035" max="1035" width="16.7109375" style="4" bestFit="1" customWidth="1"/>
    <col min="1036" max="1037" width="12.28515625" style="4" bestFit="1" customWidth="1"/>
    <col min="1038" max="1282" width="11.42578125" style="4"/>
    <col min="1283" max="1283" width="0.7109375" style="4" customWidth="1"/>
    <col min="1284" max="1284" width="42.28515625" style="4" bestFit="1" customWidth="1"/>
    <col min="1285" max="1286" width="13.85546875" style="4" bestFit="1" customWidth="1"/>
    <col min="1287" max="1287" width="11.140625" style="4" bestFit="1" customWidth="1"/>
    <col min="1288" max="1288" width="13.85546875" style="4" bestFit="1" customWidth="1"/>
    <col min="1289" max="1289" width="3.7109375" style="4" bestFit="1" customWidth="1"/>
    <col min="1290" max="1290" width="7.5703125" style="4" bestFit="1" customWidth="1"/>
    <col min="1291" max="1291" width="16.7109375" style="4" bestFit="1" customWidth="1"/>
    <col min="1292" max="1293" width="12.28515625" style="4" bestFit="1" customWidth="1"/>
    <col min="1294" max="1538" width="11.42578125" style="4"/>
    <col min="1539" max="1539" width="0.7109375" style="4" customWidth="1"/>
    <col min="1540" max="1540" width="42.28515625" style="4" bestFit="1" customWidth="1"/>
    <col min="1541" max="1542" width="13.85546875" style="4" bestFit="1" customWidth="1"/>
    <col min="1543" max="1543" width="11.140625" style="4" bestFit="1" customWidth="1"/>
    <col min="1544" max="1544" width="13.85546875" style="4" bestFit="1" customWidth="1"/>
    <col min="1545" max="1545" width="3.7109375" style="4" bestFit="1" customWidth="1"/>
    <col min="1546" max="1546" width="7.5703125" style="4" bestFit="1" customWidth="1"/>
    <col min="1547" max="1547" width="16.7109375" style="4" bestFit="1" customWidth="1"/>
    <col min="1548" max="1549" width="12.28515625" style="4" bestFit="1" customWidth="1"/>
    <col min="1550" max="1794" width="11.42578125" style="4"/>
    <col min="1795" max="1795" width="0.7109375" style="4" customWidth="1"/>
    <col min="1796" max="1796" width="42.28515625" style="4" bestFit="1" customWidth="1"/>
    <col min="1797" max="1798" width="13.85546875" style="4" bestFit="1" customWidth="1"/>
    <col min="1799" max="1799" width="11.140625" style="4" bestFit="1" customWidth="1"/>
    <col min="1800" max="1800" width="13.85546875" style="4" bestFit="1" customWidth="1"/>
    <col min="1801" max="1801" width="3.7109375" style="4" bestFit="1" customWidth="1"/>
    <col min="1802" max="1802" width="7.5703125" style="4" bestFit="1" customWidth="1"/>
    <col min="1803" max="1803" width="16.7109375" style="4" bestFit="1" customWidth="1"/>
    <col min="1804" max="1805" width="12.28515625" style="4" bestFit="1" customWidth="1"/>
    <col min="1806" max="2050" width="11.42578125" style="4"/>
    <col min="2051" max="2051" width="0.7109375" style="4" customWidth="1"/>
    <col min="2052" max="2052" width="42.28515625" style="4" bestFit="1" customWidth="1"/>
    <col min="2053" max="2054" width="13.85546875" style="4" bestFit="1" customWidth="1"/>
    <col min="2055" max="2055" width="11.140625" style="4" bestFit="1" customWidth="1"/>
    <col min="2056" max="2056" width="13.85546875" style="4" bestFit="1" customWidth="1"/>
    <col min="2057" max="2057" width="3.7109375" style="4" bestFit="1" customWidth="1"/>
    <col min="2058" max="2058" width="7.5703125" style="4" bestFit="1" customWidth="1"/>
    <col min="2059" max="2059" width="16.7109375" style="4" bestFit="1" customWidth="1"/>
    <col min="2060" max="2061" width="12.28515625" style="4" bestFit="1" customWidth="1"/>
    <col min="2062" max="2306" width="11.42578125" style="4"/>
    <col min="2307" max="2307" width="0.7109375" style="4" customWidth="1"/>
    <col min="2308" max="2308" width="42.28515625" style="4" bestFit="1" customWidth="1"/>
    <col min="2309" max="2310" width="13.85546875" style="4" bestFit="1" customWidth="1"/>
    <col min="2311" max="2311" width="11.140625" style="4" bestFit="1" customWidth="1"/>
    <col min="2312" max="2312" width="13.85546875" style="4" bestFit="1" customWidth="1"/>
    <col min="2313" max="2313" width="3.7109375" style="4" bestFit="1" customWidth="1"/>
    <col min="2314" max="2314" width="7.5703125" style="4" bestFit="1" customWidth="1"/>
    <col min="2315" max="2315" width="16.7109375" style="4" bestFit="1" customWidth="1"/>
    <col min="2316" max="2317" width="12.28515625" style="4" bestFit="1" customWidth="1"/>
    <col min="2318" max="2562" width="11.42578125" style="4"/>
    <col min="2563" max="2563" width="0.7109375" style="4" customWidth="1"/>
    <col min="2564" max="2564" width="42.28515625" style="4" bestFit="1" customWidth="1"/>
    <col min="2565" max="2566" width="13.85546875" style="4" bestFit="1" customWidth="1"/>
    <col min="2567" max="2567" width="11.140625" style="4" bestFit="1" customWidth="1"/>
    <col min="2568" max="2568" width="13.85546875" style="4" bestFit="1" customWidth="1"/>
    <col min="2569" max="2569" width="3.7109375" style="4" bestFit="1" customWidth="1"/>
    <col min="2570" max="2570" width="7.5703125" style="4" bestFit="1" customWidth="1"/>
    <col min="2571" max="2571" width="16.7109375" style="4" bestFit="1" customWidth="1"/>
    <col min="2572" max="2573" width="12.28515625" style="4" bestFit="1" customWidth="1"/>
    <col min="2574" max="2818" width="11.42578125" style="4"/>
    <col min="2819" max="2819" width="0.7109375" style="4" customWidth="1"/>
    <col min="2820" max="2820" width="42.28515625" style="4" bestFit="1" customWidth="1"/>
    <col min="2821" max="2822" width="13.85546875" style="4" bestFit="1" customWidth="1"/>
    <col min="2823" max="2823" width="11.140625" style="4" bestFit="1" customWidth="1"/>
    <col min="2824" max="2824" width="13.85546875" style="4" bestFit="1" customWidth="1"/>
    <col min="2825" max="2825" width="3.7109375" style="4" bestFit="1" customWidth="1"/>
    <col min="2826" max="2826" width="7.5703125" style="4" bestFit="1" customWidth="1"/>
    <col min="2827" max="2827" width="16.7109375" style="4" bestFit="1" customWidth="1"/>
    <col min="2828" max="2829" width="12.28515625" style="4" bestFit="1" customWidth="1"/>
    <col min="2830" max="3074" width="11.42578125" style="4"/>
    <col min="3075" max="3075" width="0.7109375" style="4" customWidth="1"/>
    <col min="3076" max="3076" width="42.28515625" style="4" bestFit="1" customWidth="1"/>
    <col min="3077" max="3078" width="13.85546875" style="4" bestFit="1" customWidth="1"/>
    <col min="3079" max="3079" width="11.140625" style="4" bestFit="1" customWidth="1"/>
    <col min="3080" max="3080" width="13.85546875" style="4" bestFit="1" customWidth="1"/>
    <col min="3081" max="3081" width="3.7109375" style="4" bestFit="1" customWidth="1"/>
    <col min="3082" max="3082" width="7.5703125" style="4" bestFit="1" customWidth="1"/>
    <col min="3083" max="3083" width="16.7109375" style="4" bestFit="1" customWidth="1"/>
    <col min="3084" max="3085" width="12.28515625" style="4" bestFit="1" customWidth="1"/>
    <col min="3086" max="3330" width="11.42578125" style="4"/>
    <col min="3331" max="3331" width="0.7109375" style="4" customWidth="1"/>
    <col min="3332" max="3332" width="42.28515625" style="4" bestFit="1" customWidth="1"/>
    <col min="3333" max="3334" width="13.85546875" style="4" bestFit="1" customWidth="1"/>
    <col min="3335" max="3335" width="11.140625" style="4" bestFit="1" customWidth="1"/>
    <col min="3336" max="3336" width="13.85546875" style="4" bestFit="1" customWidth="1"/>
    <col min="3337" max="3337" width="3.7109375" style="4" bestFit="1" customWidth="1"/>
    <col min="3338" max="3338" width="7.5703125" style="4" bestFit="1" customWidth="1"/>
    <col min="3339" max="3339" width="16.7109375" style="4" bestFit="1" customWidth="1"/>
    <col min="3340" max="3341" width="12.28515625" style="4" bestFit="1" customWidth="1"/>
    <col min="3342" max="3586" width="11.42578125" style="4"/>
    <col min="3587" max="3587" width="0.7109375" style="4" customWidth="1"/>
    <col min="3588" max="3588" width="42.28515625" style="4" bestFit="1" customWidth="1"/>
    <col min="3589" max="3590" width="13.85546875" style="4" bestFit="1" customWidth="1"/>
    <col min="3591" max="3591" width="11.140625" style="4" bestFit="1" customWidth="1"/>
    <col min="3592" max="3592" width="13.85546875" style="4" bestFit="1" customWidth="1"/>
    <col min="3593" max="3593" width="3.7109375" style="4" bestFit="1" customWidth="1"/>
    <col min="3594" max="3594" width="7.5703125" style="4" bestFit="1" customWidth="1"/>
    <col min="3595" max="3595" width="16.7109375" style="4" bestFit="1" customWidth="1"/>
    <col min="3596" max="3597" width="12.28515625" style="4" bestFit="1" customWidth="1"/>
    <col min="3598" max="3842" width="11.42578125" style="4"/>
    <col min="3843" max="3843" width="0.7109375" style="4" customWidth="1"/>
    <col min="3844" max="3844" width="42.28515625" style="4" bestFit="1" customWidth="1"/>
    <col min="3845" max="3846" width="13.85546875" style="4" bestFit="1" customWidth="1"/>
    <col min="3847" max="3847" width="11.140625" style="4" bestFit="1" customWidth="1"/>
    <col min="3848" max="3848" width="13.85546875" style="4" bestFit="1" customWidth="1"/>
    <col min="3849" max="3849" width="3.7109375" style="4" bestFit="1" customWidth="1"/>
    <col min="3850" max="3850" width="7.5703125" style="4" bestFit="1" customWidth="1"/>
    <col min="3851" max="3851" width="16.7109375" style="4" bestFit="1" customWidth="1"/>
    <col min="3852" max="3853" width="12.28515625" style="4" bestFit="1" customWidth="1"/>
    <col min="3854" max="4098" width="11.42578125" style="4"/>
    <col min="4099" max="4099" width="0.7109375" style="4" customWidth="1"/>
    <col min="4100" max="4100" width="42.28515625" style="4" bestFit="1" customWidth="1"/>
    <col min="4101" max="4102" width="13.85546875" style="4" bestFit="1" customWidth="1"/>
    <col min="4103" max="4103" width="11.140625" style="4" bestFit="1" customWidth="1"/>
    <col min="4104" max="4104" width="13.85546875" style="4" bestFit="1" customWidth="1"/>
    <col min="4105" max="4105" width="3.7109375" style="4" bestFit="1" customWidth="1"/>
    <col min="4106" max="4106" width="7.5703125" style="4" bestFit="1" customWidth="1"/>
    <col min="4107" max="4107" width="16.7109375" style="4" bestFit="1" customWidth="1"/>
    <col min="4108" max="4109" width="12.28515625" style="4" bestFit="1" customWidth="1"/>
    <col min="4110" max="4354" width="11.42578125" style="4"/>
    <col min="4355" max="4355" width="0.7109375" style="4" customWidth="1"/>
    <col min="4356" max="4356" width="42.28515625" style="4" bestFit="1" customWidth="1"/>
    <col min="4357" max="4358" width="13.85546875" style="4" bestFit="1" customWidth="1"/>
    <col min="4359" max="4359" width="11.140625" style="4" bestFit="1" customWidth="1"/>
    <col min="4360" max="4360" width="13.85546875" style="4" bestFit="1" customWidth="1"/>
    <col min="4361" max="4361" width="3.7109375" style="4" bestFit="1" customWidth="1"/>
    <col min="4362" max="4362" width="7.5703125" style="4" bestFit="1" customWidth="1"/>
    <col min="4363" max="4363" width="16.7109375" style="4" bestFit="1" customWidth="1"/>
    <col min="4364" max="4365" width="12.28515625" style="4" bestFit="1" customWidth="1"/>
    <col min="4366" max="4610" width="11.42578125" style="4"/>
    <col min="4611" max="4611" width="0.7109375" style="4" customWidth="1"/>
    <col min="4612" max="4612" width="42.28515625" style="4" bestFit="1" customWidth="1"/>
    <col min="4613" max="4614" width="13.85546875" style="4" bestFit="1" customWidth="1"/>
    <col min="4615" max="4615" width="11.140625" style="4" bestFit="1" customWidth="1"/>
    <col min="4616" max="4616" width="13.85546875" style="4" bestFit="1" customWidth="1"/>
    <col min="4617" max="4617" width="3.7109375" style="4" bestFit="1" customWidth="1"/>
    <col min="4618" max="4618" width="7.5703125" style="4" bestFit="1" customWidth="1"/>
    <col min="4619" max="4619" width="16.7109375" style="4" bestFit="1" customWidth="1"/>
    <col min="4620" max="4621" width="12.28515625" style="4" bestFit="1" customWidth="1"/>
    <col min="4622" max="4866" width="11.42578125" style="4"/>
    <col min="4867" max="4867" width="0.7109375" style="4" customWidth="1"/>
    <col min="4868" max="4868" width="42.28515625" style="4" bestFit="1" customWidth="1"/>
    <col min="4869" max="4870" width="13.85546875" style="4" bestFit="1" customWidth="1"/>
    <col min="4871" max="4871" width="11.140625" style="4" bestFit="1" customWidth="1"/>
    <col min="4872" max="4872" width="13.85546875" style="4" bestFit="1" customWidth="1"/>
    <col min="4873" max="4873" width="3.7109375" style="4" bestFit="1" customWidth="1"/>
    <col min="4874" max="4874" width="7.5703125" style="4" bestFit="1" customWidth="1"/>
    <col min="4875" max="4875" width="16.7109375" style="4" bestFit="1" customWidth="1"/>
    <col min="4876" max="4877" width="12.28515625" style="4" bestFit="1" customWidth="1"/>
    <col min="4878" max="5122" width="11.42578125" style="4"/>
    <col min="5123" max="5123" width="0.7109375" style="4" customWidth="1"/>
    <col min="5124" max="5124" width="42.28515625" style="4" bestFit="1" customWidth="1"/>
    <col min="5125" max="5126" width="13.85546875" style="4" bestFit="1" customWidth="1"/>
    <col min="5127" max="5127" width="11.140625" style="4" bestFit="1" customWidth="1"/>
    <col min="5128" max="5128" width="13.85546875" style="4" bestFit="1" customWidth="1"/>
    <col min="5129" max="5129" width="3.7109375" style="4" bestFit="1" customWidth="1"/>
    <col min="5130" max="5130" width="7.5703125" style="4" bestFit="1" customWidth="1"/>
    <col min="5131" max="5131" width="16.7109375" style="4" bestFit="1" customWidth="1"/>
    <col min="5132" max="5133" width="12.28515625" style="4" bestFit="1" customWidth="1"/>
    <col min="5134" max="5378" width="11.42578125" style="4"/>
    <col min="5379" max="5379" width="0.7109375" style="4" customWidth="1"/>
    <col min="5380" max="5380" width="42.28515625" style="4" bestFit="1" customWidth="1"/>
    <col min="5381" max="5382" width="13.85546875" style="4" bestFit="1" customWidth="1"/>
    <col min="5383" max="5383" width="11.140625" style="4" bestFit="1" customWidth="1"/>
    <col min="5384" max="5384" width="13.85546875" style="4" bestFit="1" customWidth="1"/>
    <col min="5385" max="5385" width="3.7109375" style="4" bestFit="1" customWidth="1"/>
    <col min="5386" max="5386" width="7.5703125" style="4" bestFit="1" customWidth="1"/>
    <col min="5387" max="5387" width="16.7109375" style="4" bestFit="1" customWidth="1"/>
    <col min="5388" max="5389" width="12.28515625" style="4" bestFit="1" customWidth="1"/>
    <col min="5390" max="5634" width="11.42578125" style="4"/>
    <col min="5635" max="5635" width="0.7109375" style="4" customWidth="1"/>
    <col min="5636" max="5636" width="42.28515625" style="4" bestFit="1" customWidth="1"/>
    <col min="5637" max="5638" width="13.85546875" style="4" bestFit="1" customWidth="1"/>
    <col min="5639" max="5639" width="11.140625" style="4" bestFit="1" customWidth="1"/>
    <col min="5640" max="5640" width="13.85546875" style="4" bestFit="1" customWidth="1"/>
    <col min="5641" max="5641" width="3.7109375" style="4" bestFit="1" customWidth="1"/>
    <col min="5642" max="5642" width="7.5703125" style="4" bestFit="1" customWidth="1"/>
    <col min="5643" max="5643" width="16.7109375" style="4" bestFit="1" customWidth="1"/>
    <col min="5644" max="5645" width="12.28515625" style="4" bestFit="1" customWidth="1"/>
    <col min="5646" max="5890" width="11.42578125" style="4"/>
    <col min="5891" max="5891" width="0.7109375" style="4" customWidth="1"/>
    <col min="5892" max="5892" width="42.28515625" style="4" bestFit="1" customWidth="1"/>
    <col min="5893" max="5894" width="13.85546875" style="4" bestFit="1" customWidth="1"/>
    <col min="5895" max="5895" width="11.140625" style="4" bestFit="1" customWidth="1"/>
    <col min="5896" max="5896" width="13.85546875" style="4" bestFit="1" customWidth="1"/>
    <col min="5897" max="5897" width="3.7109375" style="4" bestFit="1" customWidth="1"/>
    <col min="5898" max="5898" width="7.5703125" style="4" bestFit="1" customWidth="1"/>
    <col min="5899" max="5899" width="16.7109375" style="4" bestFit="1" customWidth="1"/>
    <col min="5900" max="5901" width="12.28515625" style="4" bestFit="1" customWidth="1"/>
    <col min="5902" max="6146" width="11.42578125" style="4"/>
    <col min="6147" max="6147" width="0.7109375" style="4" customWidth="1"/>
    <col min="6148" max="6148" width="42.28515625" style="4" bestFit="1" customWidth="1"/>
    <col min="6149" max="6150" width="13.85546875" style="4" bestFit="1" customWidth="1"/>
    <col min="6151" max="6151" width="11.140625" style="4" bestFit="1" customWidth="1"/>
    <col min="6152" max="6152" width="13.85546875" style="4" bestFit="1" customWidth="1"/>
    <col min="6153" max="6153" width="3.7109375" style="4" bestFit="1" customWidth="1"/>
    <col min="6154" max="6154" width="7.5703125" style="4" bestFit="1" customWidth="1"/>
    <col min="6155" max="6155" width="16.7109375" style="4" bestFit="1" customWidth="1"/>
    <col min="6156" max="6157" width="12.28515625" style="4" bestFit="1" customWidth="1"/>
    <col min="6158" max="6402" width="11.42578125" style="4"/>
    <col min="6403" max="6403" width="0.7109375" style="4" customWidth="1"/>
    <col min="6404" max="6404" width="42.28515625" style="4" bestFit="1" customWidth="1"/>
    <col min="6405" max="6406" width="13.85546875" style="4" bestFit="1" customWidth="1"/>
    <col min="6407" max="6407" width="11.140625" style="4" bestFit="1" customWidth="1"/>
    <col min="6408" max="6408" width="13.85546875" style="4" bestFit="1" customWidth="1"/>
    <col min="6409" max="6409" width="3.7109375" style="4" bestFit="1" customWidth="1"/>
    <col min="6410" max="6410" width="7.5703125" style="4" bestFit="1" customWidth="1"/>
    <col min="6411" max="6411" width="16.7109375" style="4" bestFit="1" customWidth="1"/>
    <col min="6412" max="6413" width="12.28515625" style="4" bestFit="1" customWidth="1"/>
    <col min="6414" max="6658" width="11.42578125" style="4"/>
    <col min="6659" max="6659" width="0.7109375" style="4" customWidth="1"/>
    <col min="6660" max="6660" width="42.28515625" style="4" bestFit="1" customWidth="1"/>
    <col min="6661" max="6662" width="13.85546875" style="4" bestFit="1" customWidth="1"/>
    <col min="6663" max="6663" width="11.140625" style="4" bestFit="1" customWidth="1"/>
    <col min="6664" max="6664" width="13.85546875" style="4" bestFit="1" customWidth="1"/>
    <col min="6665" max="6665" width="3.7109375" style="4" bestFit="1" customWidth="1"/>
    <col min="6666" max="6666" width="7.5703125" style="4" bestFit="1" customWidth="1"/>
    <col min="6667" max="6667" width="16.7109375" style="4" bestFit="1" customWidth="1"/>
    <col min="6668" max="6669" width="12.28515625" style="4" bestFit="1" customWidth="1"/>
    <col min="6670" max="6914" width="11.42578125" style="4"/>
    <col min="6915" max="6915" width="0.7109375" style="4" customWidth="1"/>
    <col min="6916" max="6916" width="42.28515625" style="4" bestFit="1" customWidth="1"/>
    <col min="6917" max="6918" width="13.85546875" style="4" bestFit="1" customWidth="1"/>
    <col min="6919" max="6919" width="11.140625" style="4" bestFit="1" customWidth="1"/>
    <col min="6920" max="6920" width="13.85546875" style="4" bestFit="1" customWidth="1"/>
    <col min="6921" max="6921" width="3.7109375" style="4" bestFit="1" customWidth="1"/>
    <col min="6922" max="6922" width="7.5703125" style="4" bestFit="1" customWidth="1"/>
    <col min="6923" max="6923" width="16.7109375" style="4" bestFit="1" customWidth="1"/>
    <col min="6924" max="6925" width="12.28515625" style="4" bestFit="1" customWidth="1"/>
    <col min="6926" max="7170" width="11.42578125" style="4"/>
    <col min="7171" max="7171" width="0.7109375" style="4" customWidth="1"/>
    <col min="7172" max="7172" width="42.28515625" style="4" bestFit="1" customWidth="1"/>
    <col min="7173" max="7174" width="13.85546875" style="4" bestFit="1" customWidth="1"/>
    <col min="7175" max="7175" width="11.140625" style="4" bestFit="1" customWidth="1"/>
    <col min="7176" max="7176" width="13.85546875" style="4" bestFit="1" customWidth="1"/>
    <col min="7177" max="7177" width="3.7109375" style="4" bestFit="1" customWidth="1"/>
    <col min="7178" max="7178" width="7.5703125" style="4" bestFit="1" customWidth="1"/>
    <col min="7179" max="7179" width="16.7109375" style="4" bestFit="1" customWidth="1"/>
    <col min="7180" max="7181" width="12.28515625" style="4" bestFit="1" customWidth="1"/>
    <col min="7182" max="7426" width="11.42578125" style="4"/>
    <col min="7427" max="7427" width="0.7109375" style="4" customWidth="1"/>
    <col min="7428" max="7428" width="42.28515625" style="4" bestFit="1" customWidth="1"/>
    <col min="7429" max="7430" width="13.85546875" style="4" bestFit="1" customWidth="1"/>
    <col min="7431" max="7431" width="11.140625" style="4" bestFit="1" customWidth="1"/>
    <col min="7432" max="7432" width="13.85546875" style="4" bestFit="1" customWidth="1"/>
    <col min="7433" max="7433" width="3.7109375" style="4" bestFit="1" customWidth="1"/>
    <col min="7434" max="7434" width="7.5703125" style="4" bestFit="1" customWidth="1"/>
    <col min="7435" max="7435" width="16.7109375" style="4" bestFit="1" customWidth="1"/>
    <col min="7436" max="7437" width="12.28515625" style="4" bestFit="1" customWidth="1"/>
    <col min="7438" max="7682" width="11.42578125" style="4"/>
    <col min="7683" max="7683" width="0.7109375" style="4" customWidth="1"/>
    <col min="7684" max="7684" width="42.28515625" style="4" bestFit="1" customWidth="1"/>
    <col min="7685" max="7686" width="13.85546875" style="4" bestFit="1" customWidth="1"/>
    <col min="7687" max="7687" width="11.140625" style="4" bestFit="1" customWidth="1"/>
    <col min="7688" max="7688" width="13.85546875" style="4" bestFit="1" customWidth="1"/>
    <col min="7689" max="7689" width="3.7109375" style="4" bestFit="1" customWidth="1"/>
    <col min="7690" max="7690" width="7.5703125" style="4" bestFit="1" customWidth="1"/>
    <col min="7691" max="7691" width="16.7109375" style="4" bestFit="1" customWidth="1"/>
    <col min="7692" max="7693" width="12.28515625" style="4" bestFit="1" customWidth="1"/>
    <col min="7694" max="7938" width="11.42578125" style="4"/>
    <col min="7939" max="7939" width="0.7109375" style="4" customWidth="1"/>
    <col min="7940" max="7940" width="42.28515625" style="4" bestFit="1" customWidth="1"/>
    <col min="7941" max="7942" width="13.85546875" style="4" bestFit="1" customWidth="1"/>
    <col min="7943" max="7943" width="11.140625" style="4" bestFit="1" customWidth="1"/>
    <col min="7944" max="7944" width="13.85546875" style="4" bestFit="1" customWidth="1"/>
    <col min="7945" max="7945" width="3.7109375" style="4" bestFit="1" customWidth="1"/>
    <col min="7946" max="7946" width="7.5703125" style="4" bestFit="1" customWidth="1"/>
    <col min="7947" max="7947" width="16.7109375" style="4" bestFit="1" customWidth="1"/>
    <col min="7948" max="7949" width="12.28515625" style="4" bestFit="1" customWidth="1"/>
    <col min="7950" max="8194" width="11.42578125" style="4"/>
    <col min="8195" max="8195" width="0.7109375" style="4" customWidth="1"/>
    <col min="8196" max="8196" width="42.28515625" style="4" bestFit="1" customWidth="1"/>
    <col min="8197" max="8198" width="13.85546875" style="4" bestFit="1" customWidth="1"/>
    <col min="8199" max="8199" width="11.140625" style="4" bestFit="1" customWidth="1"/>
    <col min="8200" max="8200" width="13.85546875" style="4" bestFit="1" customWidth="1"/>
    <col min="8201" max="8201" width="3.7109375" style="4" bestFit="1" customWidth="1"/>
    <col min="8202" max="8202" width="7.5703125" style="4" bestFit="1" customWidth="1"/>
    <col min="8203" max="8203" width="16.7109375" style="4" bestFit="1" customWidth="1"/>
    <col min="8204" max="8205" width="12.28515625" style="4" bestFit="1" customWidth="1"/>
    <col min="8206" max="8450" width="11.42578125" style="4"/>
    <col min="8451" max="8451" width="0.7109375" style="4" customWidth="1"/>
    <col min="8452" max="8452" width="42.28515625" style="4" bestFit="1" customWidth="1"/>
    <col min="8453" max="8454" width="13.85546875" style="4" bestFit="1" customWidth="1"/>
    <col min="8455" max="8455" width="11.140625" style="4" bestFit="1" customWidth="1"/>
    <col min="8456" max="8456" width="13.85546875" style="4" bestFit="1" customWidth="1"/>
    <col min="8457" max="8457" width="3.7109375" style="4" bestFit="1" customWidth="1"/>
    <col min="8458" max="8458" width="7.5703125" style="4" bestFit="1" customWidth="1"/>
    <col min="8459" max="8459" width="16.7109375" style="4" bestFit="1" customWidth="1"/>
    <col min="8460" max="8461" width="12.28515625" style="4" bestFit="1" customWidth="1"/>
    <col min="8462" max="8706" width="11.42578125" style="4"/>
    <col min="8707" max="8707" width="0.7109375" style="4" customWidth="1"/>
    <col min="8708" max="8708" width="42.28515625" style="4" bestFit="1" customWidth="1"/>
    <col min="8709" max="8710" width="13.85546875" style="4" bestFit="1" customWidth="1"/>
    <col min="8711" max="8711" width="11.140625" style="4" bestFit="1" customWidth="1"/>
    <col min="8712" max="8712" width="13.85546875" style="4" bestFit="1" customWidth="1"/>
    <col min="8713" max="8713" width="3.7109375" style="4" bestFit="1" customWidth="1"/>
    <col min="8714" max="8714" width="7.5703125" style="4" bestFit="1" customWidth="1"/>
    <col min="8715" max="8715" width="16.7109375" style="4" bestFit="1" customWidth="1"/>
    <col min="8716" max="8717" width="12.28515625" style="4" bestFit="1" customWidth="1"/>
    <col min="8718" max="8962" width="11.42578125" style="4"/>
    <col min="8963" max="8963" width="0.7109375" style="4" customWidth="1"/>
    <col min="8964" max="8964" width="42.28515625" style="4" bestFit="1" customWidth="1"/>
    <col min="8965" max="8966" width="13.85546875" style="4" bestFit="1" customWidth="1"/>
    <col min="8967" max="8967" width="11.140625" style="4" bestFit="1" customWidth="1"/>
    <col min="8968" max="8968" width="13.85546875" style="4" bestFit="1" customWidth="1"/>
    <col min="8969" max="8969" width="3.7109375" style="4" bestFit="1" customWidth="1"/>
    <col min="8970" max="8970" width="7.5703125" style="4" bestFit="1" customWidth="1"/>
    <col min="8971" max="8971" width="16.7109375" style="4" bestFit="1" customWidth="1"/>
    <col min="8972" max="8973" width="12.28515625" style="4" bestFit="1" customWidth="1"/>
    <col min="8974" max="9218" width="11.42578125" style="4"/>
    <col min="9219" max="9219" width="0.7109375" style="4" customWidth="1"/>
    <col min="9220" max="9220" width="42.28515625" style="4" bestFit="1" customWidth="1"/>
    <col min="9221" max="9222" width="13.85546875" style="4" bestFit="1" customWidth="1"/>
    <col min="9223" max="9223" width="11.140625" style="4" bestFit="1" customWidth="1"/>
    <col min="9224" max="9224" width="13.85546875" style="4" bestFit="1" customWidth="1"/>
    <col min="9225" max="9225" width="3.7109375" style="4" bestFit="1" customWidth="1"/>
    <col min="9226" max="9226" width="7.5703125" style="4" bestFit="1" customWidth="1"/>
    <col min="9227" max="9227" width="16.7109375" style="4" bestFit="1" customWidth="1"/>
    <col min="9228" max="9229" width="12.28515625" style="4" bestFit="1" customWidth="1"/>
    <col min="9230" max="9474" width="11.42578125" style="4"/>
    <col min="9475" max="9475" width="0.7109375" style="4" customWidth="1"/>
    <col min="9476" max="9476" width="42.28515625" style="4" bestFit="1" customWidth="1"/>
    <col min="9477" max="9478" width="13.85546875" style="4" bestFit="1" customWidth="1"/>
    <col min="9479" max="9479" width="11.140625" style="4" bestFit="1" customWidth="1"/>
    <col min="9480" max="9480" width="13.85546875" style="4" bestFit="1" customWidth="1"/>
    <col min="9481" max="9481" width="3.7109375" style="4" bestFit="1" customWidth="1"/>
    <col min="9482" max="9482" width="7.5703125" style="4" bestFit="1" customWidth="1"/>
    <col min="9483" max="9483" width="16.7109375" style="4" bestFit="1" customWidth="1"/>
    <col min="9484" max="9485" width="12.28515625" style="4" bestFit="1" customWidth="1"/>
    <col min="9486" max="9730" width="11.42578125" style="4"/>
    <col min="9731" max="9731" width="0.7109375" style="4" customWidth="1"/>
    <col min="9732" max="9732" width="42.28515625" style="4" bestFit="1" customWidth="1"/>
    <col min="9733" max="9734" width="13.85546875" style="4" bestFit="1" customWidth="1"/>
    <col min="9735" max="9735" width="11.140625" style="4" bestFit="1" customWidth="1"/>
    <col min="9736" max="9736" width="13.85546875" style="4" bestFit="1" customWidth="1"/>
    <col min="9737" max="9737" width="3.7109375" style="4" bestFit="1" customWidth="1"/>
    <col min="9738" max="9738" width="7.5703125" style="4" bestFit="1" customWidth="1"/>
    <col min="9739" max="9739" width="16.7109375" style="4" bestFit="1" customWidth="1"/>
    <col min="9740" max="9741" width="12.28515625" style="4" bestFit="1" customWidth="1"/>
    <col min="9742" max="9986" width="11.42578125" style="4"/>
    <col min="9987" max="9987" width="0.7109375" style="4" customWidth="1"/>
    <col min="9988" max="9988" width="42.28515625" style="4" bestFit="1" customWidth="1"/>
    <col min="9989" max="9990" width="13.85546875" style="4" bestFit="1" customWidth="1"/>
    <col min="9991" max="9991" width="11.140625" style="4" bestFit="1" customWidth="1"/>
    <col min="9992" max="9992" width="13.85546875" style="4" bestFit="1" customWidth="1"/>
    <col min="9993" max="9993" width="3.7109375" style="4" bestFit="1" customWidth="1"/>
    <col min="9994" max="9994" width="7.5703125" style="4" bestFit="1" customWidth="1"/>
    <col min="9995" max="9995" width="16.7109375" style="4" bestFit="1" customWidth="1"/>
    <col min="9996" max="9997" width="12.28515625" style="4" bestFit="1" customWidth="1"/>
    <col min="9998" max="10242" width="11.42578125" style="4"/>
    <col min="10243" max="10243" width="0.7109375" style="4" customWidth="1"/>
    <col min="10244" max="10244" width="42.28515625" style="4" bestFit="1" customWidth="1"/>
    <col min="10245" max="10246" width="13.85546875" style="4" bestFit="1" customWidth="1"/>
    <col min="10247" max="10247" width="11.140625" style="4" bestFit="1" customWidth="1"/>
    <col min="10248" max="10248" width="13.85546875" style="4" bestFit="1" customWidth="1"/>
    <col min="10249" max="10249" width="3.7109375" style="4" bestFit="1" customWidth="1"/>
    <col min="10250" max="10250" width="7.5703125" style="4" bestFit="1" customWidth="1"/>
    <col min="10251" max="10251" width="16.7109375" style="4" bestFit="1" customWidth="1"/>
    <col min="10252" max="10253" width="12.28515625" style="4" bestFit="1" customWidth="1"/>
    <col min="10254" max="10498" width="11.42578125" style="4"/>
    <col min="10499" max="10499" width="0.7109375" style="4" customWidth="1"/>
    <col min="10500" max="10500" width="42.28515625" style="4" bestFit="1" customWidth="1"/>
    <col min="10501" max="10502" width="13.85546875" style="4" bestFit="1" customWidth="1"/>
    <col min="10503" max="10503" width="11.140625" style="4" bestFit="1" customWidth="1"/>
    <col min="10504" max="10504" width="13.85546875" style="4" bestFit="1" customWidth="1"/>
    <col min="10505" max="10505" width="3.7109375" style="4" bestFit="1" customWidth="1"/>
    <col min="10506" max="10506" width="7.5703125" style="4" bestFit="1" customWidth="1"/>
    <col min="10507" max="10507" width="16.7109375" style="4" bestFit="1" customWidth="1"/>
    <col min="10508" max="10509" width="12.28515625" style="4" bestFit="1" customWidth="1"/>
    <col min="10510" max="10754" width="11.42578125" style="4"/>
    <col min="10755" max="10755" width="0.7109375" style="4" customWidth="1"/>
    <col min="10756" max="10756" width="42.28515625" style="4" bestFit="1" customWidth="1"/>
    <col min="10757" max="10758" width="13.85546875" style="4" bestFit="1" customWidth="1"/>
    <col min="10759" max="10759" width="11.140625" style="4" bestFit="1" customWidth="1"/>
    <col min="10760" max="10760" width="13.85546875" style="4" bestFit="1" customWidth="1"/>
    <col min="10761" max="10761" width="3.7109375" style="4" bestFit="1" customWidth="1"/>
    <col min="10762" max="10762" width="7.5703125" style="4" bestFit="1" customWidth="1"/>
    <col min="10763" max="10763" width="16.7109375" style="4" bestFit="1" customWidth="1"/>
    <col min="10764" max="10765" width="12.28515625" style="4" bestFit="1" customWidth="1"/>
    <col min="10766" max="11010" width="11.42578125" style="4"/>
    <col min="11011" max="11011" width="0.7109375" style="4" customWidth="1"/>
    <col min="11012" max="11012" width="42.28515625" style="4" bestFit="1" customWidth="1"/>
    <col min="11013" max="11014" width="13.85546875" style="4" bestFit="1" customWidth="1"/>
    <col min="11015" max="11015" width="11.140625" style="4" bestFit="1" customWidth="1"/>
    <col min="11016" max="11016" width="13.85546875" style="4" bestFit="1" customWidth="1"/>
    <col min="11017" max="11017" width="3.7109375" style="4" bestFit="1" customWidth="1"/>
    <col min="11018" max="11018" width="7.5703125" style="4" bestFit="1" customWidth="1"/>
    <col min="11019" max="11019" width="16.7109375" style="4" bestFit="1" customWidth="1"/>
    <col min="11020" max="11021" width="12.28515625" style="4" bestFit="1" customWidth="1"/>
    <col min="11022" max="11266" width="11.42578125" style="4"/>
    <col min="11267" max="11267" width="0.7109375" style="4" customWidth="1"/>
    <col min="11268" max="11268" width="42.28515625" style="4" bestFit="1" customWidth="1"/>
    <col min="11269" max="11270" width="13.85546875" style="4" bestFit="1" customWidth="1"/>
    <col min="11271" max="11271" width="11.140625" style="4" bestFit="1" customWidth="1"/>
    <col min="11272" max="11272" width="13.85546875" style="4" bestFit="1" customWidth="1"/>
    <col min="11273" max="11273" width="3.7109375" style="4" bestFit="1" customWidth="1"/>
    <col min="11274" max="11274" width="7.5703125" style="4" bestFit="1" customWidth="1"/>
    <col min="11275" max="11275" width="16.7109375" style="4" bestFit="1" customWidth="1"/>
    <col min="11276" max="11277" width="12.28515625" style="4" bestFit="1" customWidth="1"/>
    <col min="11278" max="11522" width="11.42578125" style="4"/>
    <col min="11523" max="11523" width="0.7109375" style="4" customWidth="1"/>
    <col min="11524" max="11524" width="42.28515625" style="4" bestFit="1" customWidth="1"/>
    <col min="11525" max="11526" width="13.85546875" style="4" bestFit="1" customWidth="1"/>
    <col min="11527" max="11527" width="11.140625" style="4" bestFit="1" customWidth="1"/>
    <col min="11528" max="11528" width="13.85546875" style="4" bestFit="1" customWidth="1"/>
    <col min="11529" max="11529" width="3.7109375" style="4" bestFit="1" customWidth="1"/>
    <col min="11530" max="11530" width="7.5703125" style="4" bestFit="1" customWidth="1"/>
    <col min="11531" max="11531" width="16.7109375" style="4" bestFit="1" customWidth="1"/>
    <col min="11532" max="11533" width="12.28515625" style="4" bestFit="1" customWidth="1"/>
    <col min="11534" max="11778" width="11.42578125" style="4"/>
    <col min="11779" max="11779" width="0.7109375" style="4" customWidth="1"/>
    <col min="11780" max="11780" width="42.28515625" style="4" bestFit="1" customWidth="1"/>
    <col min="11781" max="11782" width="13.85546875" style="4" bestFit="1" customWidth="1"/>
    <col min="11783" max="11783" width="11.140625" style="4" bestFit="1" customWidth="1"/>
    <col min="11784" max="11784" width="13.85546875" style="4" bestFit="1" customWidth="1"/>
    <col min="11785" max="11785" width="3.7109375" style="4" bestFit="1" customWidth="1"/>
    <col min="11786" max="11786" width="7.5703125" style="4" bestFit="1" customWidth="1"/>
    <col min="11787" max="11787" width="16.7109375" style="4" bestFit="1" customWidth="1"/>
    <col min="11788" max="11789" width="12.28515625" style="4" bestFit="1" customWidth="1"/>
    <col min="11790" max="12034" width="11.42578125" style="4"/>
    <col min="12035" max="12035" width="0.7109375" style="4" customWidth="1"/>
    <col min="12036" max="12036" width="42.28515625" style="4" bestFit="1" customWidth="1"/>
    <col min="12037" max="12038" width="13.85546875" style="4" bestFit="1" customWidth="1"/>
    <col min="12039" max="12039" width="11.140625" style="4" bestFit="1" customWidth="1"/>
    <col min="12040" max="12040" width="13.85546875" style="4" bestFit="1" customWidth="1"/>
    <col min="12041" max="12041" width="3.7109375" style="4" bestFit="1" customWidth="1"/>
    <col min="12042" max="12042" width="7.5703125" style="4" bestFit="1" customWidth="1"/>
    <col min="12043" max="12043" width="16.7109375" style="4" bestFit="1" customWidth="1"/>
    <col min="12044" max="12045" width="12.28515625" style="4" bestFit="1" customWidth="1"/>
    <col min="12046" max="12290" width="11.42578125" style="4"/>
    <col min="12291" max="12291" width="0.7109375" style="4" customWidth="1"/>
    <col min="12292" max="12292" width="42.28515625" style="4" bestFit="1" customWidth="1"/>
    <col min="12293" max="12294" width="13.85546875" style="4" bestFit="1" customWidth="1"/>
    <col min="12295" max="12295" width="11.140625" style="4" bestFit="1" customWidth="1"/>
    <col min="12296" max="12296" width="13.85546875" style="4" bestFit="1" customWidth="1"/>
    <col min="12297" max="12297" width="3.7109375" style="4" bestFit="1" customWidth="1"/>
    <col min="12298" max="12298" width="7.5703125" style="4" bestFit="1" customWidth="1"/>
    <col min="12299" max="12299" width="16.7109375" style="4" bestFit="1" customWidth="1"/>
    <col min="12300" max="12301" width="12.28515625" style="4" bestFit="1" customWidth="1"/>
    <col min="12302" max="12546" width="11.42578125" style="4"/>
    <col min="12547" max="12547" width="0.7109375" style="4" customWidth="1"/>
    <col min="12548" max="12548" width="42.28515625" style="4" bestFit="1" customWidth="1"/>
    <col min="12549" max="12550" width="13.85546875" style="4" bestFit="1" customWidth="1"/>
    <col min="12551" max="12551" width="11.140625" style="4" bestFit="1" customWidth="1"/>
    <col min="12552" max="12552" width="13.85546875" style="4" bestFit="1" customWidth="1"/>
    <col min="12553" max="12553" width="3.7109375" style="4" bestFit="1" customWidth="1"/>
    <col min="12554" max="12554" width="7.5703125" style="4" bestFit="1" customWidth="1"/>
    <col min="12555" max="12555" width="16.7109375" style="4" bestFit="1" customWidth="1"/>
    <col min="12556" max="12557" width="12.28515625" style="4" bestFit="1" customWidth="1"/>
    <col min="12558" max="12802" width="11.42578125" style="4"/>
    <col min="12803" max="12803" width="0.7109375" style="4" customWidth="1"/>
    <col min="12804" max="12804" width="42.28515625" style="4" bestFit="1" customWidth="1"/>
    <col min="12805" max="12806" width="13.85546875" style="4" bestFit="1" customWidth="1"/>
    <col min="12807" max="12807" width="11.140625" style="4" bestFit="1" customWidth="1"/>
    <col min="12808" max="12808" width="13.85546875" style="4" bestFit="1" customWidth="1"/>
    <col min="12809" max="12809" width="3.7109375" style="4" bestFit="1" customWidth="1"/>
    <col min="12810" max="12810" width="7.5703125" style="4" bestFit="1" customWidth="1"/>
    <col min="12811" max="12811" width="16.7109375" style="4" bestFit="1" customWidth="1"/>
    <col min="12812" max="12813" width="12.28515625" style="4" bestFit="1" customWidth="1"/>
    <col min="12814" max="13058" width="11.42578125" style="4"/>
    <col min="13059" max="13059" width="0.7109375" style="4" customWidth="1"/>
    <col min="13060" max="13060" width="42.28515625" style="4" bestFit="1" customWidth="1"/>
    <col min="13061" max="13062" width="13.85546875" style="4" bestFit="1" customWidth="1"/>
    <col min="13063" max="13063" width="11.140625" style="4" bestFit="1" customWidth="1"/>
    <col min="13064" max="13064" width="13.85546875" style="4" bestFit="1" customWidth="1"/>
    <col min="13065" max="13065" width="3.7109375" style="4" bestFit="1" customWidth="1"/>
    <col min="13066" max="13066" width="7.5703125" style="4" bestFit="1" customWidth="1"/>
    <col min="13067" max="13067" width="16.7109375" style="4" bestFit="1" customWidth="1"/>
    <col min="13068" max="13069" width="12.28515625" style="4" bestFit="1" customWidth="1"/>
    <col min="13070" max="13314" width="11.42578125" style="4"/>
    <col min="13315" max="13315" width="0.7109375" style="4" customWidth="1"/>
    <col min="13316" max="13316" width="42.28515625" style="4" bestFit="1" customWidth="1"/>
    <col min="13317" max="13318" width="13.85546875" style="4" bestFit="1" customWidth="1"/>
    <col min="13319" max="13319" width="11.140625" style="4" bestFit="1" customWidth="1"/>
    <col min="13320" max="13320" width="13.85546875" style="4" bestFit="1" customWidth="1"/>
    <col min="13321" max="13321" width="3.7109375" style="4" bestFit="1" customWidth="1"/>
    <col min="13322" max="13322" width="7.5703125" style="4" bestFit="1" customWidth="1"/>
    <col min="13323" max="13323" width="16.7109375" style="4" bestFit="1" customWidth="1"/>
    <col min="13324" max="13325" width="12.28515625" style="4" bestFit="1" customWidth="1"/>
    <col min="13326" max="13570" width="11.42578125" style="4"/>
    <col min="13571" max="13571" width="0.7109375" style="4" customWidth="1"/>
    <col min="13572" max="13572" width="42.28515625" style="4" bestFit="1" customWidth="1"/>
    <col min="13573" max="13574" width="13.85546875" style="4" bestFit="1" customWidth="1"/>
    <col min="13575" max="13575" width="11.140625" style="4" bestFit="1" customWidth="1"/>
    <col min="13576" max="13576" width="13.85546875" style="4" bestFit="1" customWidth="1"/>
    <col min="13577" max="13577" width="3.7109375" style="4" bestFit="1" customWidth="1"/>
    <col min="13578" max="13578" width="7.5703125" style="4" bestFit="1" customWidth="1"/>
    <col min="13579" max="13579" width="16.7109375" style="4" bestFit="1" customWidth="1"/>
    <col min="13580" max="13581" width="12.28515625" style="4" bestFit="1" customWidth="1"/>
    <col min="13582" max="13826" width="11.42578125" style="4"/>
    <col min="13827" max="13827" width="0.7109375" style="4" customWidth="1"/>
    <col min="13828" max="13828" width="42.28515625" style="4" bestFit="1" customWidth="1"/>
    <col min="13829" max="13830" width="13.85546875" style="4" bestFit="1" customWidth="1"/>
    <col min="13831" max="13831" width="11.140625" style="4" bestFit="1" customWidth="1"/>
    <col min="13832" max="13832" width="13.85546875" style="4" bestFit="1" customWidth="1"/>
    <col min="13833" max="13833" width="3.7109375" style="4" bestFit="1" customWidth="1"/>
    <col min="13834" max="13834" width="7.5703125" style="4" bestFit="1" customWidth="1"/>
    <col min="13835" max="13835" width="16.7109375" style="4" bestFit="1" customWidth="1"/>
    <col min="13836" max="13837" width="12.28515625" style="4" bestFit="1" customWidth="1"/>
    <col min="13838" max="14082" width="11.42578125" style="4"/>
    <col min="14083" max="14083" width="0.7109375" style="4" customWidth="1"/>
    <col min="14084" max="14084" width="42.28515625" style="4" bestFit="1" customWidth="1"/>
    <col min="14085" max="14086" width="13.85546875" style="4" bestFit="1" customWidth="1"/>
    <col min="14087" max="14087" width="11.140625" style="4" bestFit="1" customWidth="1"/>
    <col min="14088" max="14088" width="13.85546875" style="4" bestFit="1" customWidth="1"/>
    <col min="14089" max="14089" width="3.7109375" style="4" bestFit="1" customWidth="1"/>
    <col min="14090" max="14090" width="7.5703125" style="4" bestFit="1" customWidth="1"/>
    <col min="14091" max="14091" width="16.7109375" style="4" bestFit="1" customWidth="1"/>
    <col min="14092" max="14093" width="12.28515625" style="4" bestFit="1" customWidth="1"/>
    <col min="14094" max="14338" width="11.42578125" style="4"/>
    <col min="14339" max="14339" width="0.7109375" style="4" customWidth="1"/>
    <col min="14340" max="14340" width="42.28515625" style="4" bestFit="1" customWidth="1"/>
    <col min="14341" max="14342" width="13.85546875" style="4" bestFit="1" customWidth="1"/>
    <col min="14343" max="14343" width="11.140625" style="4" bestFit="1" customWidth="1"/>
    <col min="14344" max="14344" width="13.85546875" style="4" bestFit="1" customWidth="1"/>
    <col min="14345" max="14345" width="3.7109375" style="4" bestFit="1" customWidth="1"/>
    <col min="14346" max="14346" width="7.5703125" style="4" bestFit="1" customWidth="1"/>
    <col min="14347" max="14347" width="16.7109375" style="4" bestFit="1" customWidth="1"/>
    <col min="14348" max="14349" width="12.28515625" style="4" bestFit="1" customWidth="1"/>
    <col min="14350" max="14594" width="11.42578125" style="4"/>
    <col min="14595" max="14595" width="0.7109375" style="4" customWidth="1"/>
    <col min="14596" max="14596" width="42.28515625" style="4" bestFit="1" customWidth="1"/>
    <col min="14597" max="14598" width="13.85546875" style="4" bestFit="1" customWidth="1"/>
    <col min="14599" max="14599" width="11.140625" style="4" bestFit="1" customWidth="1"/>
    <col min="14600" max="14600" width="13.85546875" style="4" bestFit="1" customWidth="1"/>
    <col min="14601" max="14601" width="3.7109375" style="4" bestFit="1" customWidth="1"/>
    <col min="14602" max="14602" width="7.5703125" style="4" bestFit="1" customWidth="1"/>
    <col min="14603" max="14603" width="16.7109375" style="4" bestFit="1" customWidth="1"/>
    <col min="14604" max="14605" width="12.28515625" style="4" bestFit="1" customWidth="1"/>
    <col min="14606" max="14850" width="11.42578125" style="4"/>
    <col min="14851" max="14851" width="0.7109375" style="4" customWidth="1"/>
    <col min="14852" max="14852" width="42.28515625" style="4" bestFit="1" customWidth="1"/>
    <col min="14853" max="14854" width="13.85546875" style="4" bestFit="1" customWidth="1"/>
    <col min="14855" max="14855" width="11.140625" style="4" bestFit="1" customWidth="1"/>
    <col min="14856" max="14856" width="13.85546875" style="4" bestFit="1" customWidth="1"/>
    <col min="14857" max="14857" width="3.7109375" style="4" bestFit="1" customWidth="1"/>
    <col min="14858" max="14858" width="7.5703125" style="4" bestFit="1" customWidth="1"/>
    <col min="14859" max="14859" width="16.7109375" style="4" bestFit="1" customWidth="1"/>
    <col min="14860" max="14861" width="12.28515625" style="4" bestFit="1" customWidth="1"/>
    <col min="14862" max="15106" width="11.42578125" style="4"/>
    <col min="15107" max="15107" width="0.7109375" style="4" customWidth="1"/>
    <col min="15108" max="15108" width="42.28515625" style="4" bestFit="1" customWidth="1"/>
    <col min="15109" max="15110" width="13.85546875" style="4" bestFit="1" customWidth="1"/>
    <col min="15111" max="15111" width="11.140625" style="4" bestFit="1" customWidth="1"/>
    <col min="15112" max="15112" width="13.85546875" style="4" bestFit="1" customWidth="1"/>
    <col min="15113" max="15113" width="3.7109375" style="4" bestFit="1" customWidth="1"/>
    <col min="15114" max="15114" width="7.5703125" style="4" bestFit="1" customWidth="1"/>
    <col min="15115" max="15115" width="16.7109375" style="4" bestFit="1" customWidth="1"/>
    <col min="15116" max="15117" width="12.28515625" style="4" bestFit="1" customWidth="1"/>
    <col min="15118" max="15362" width="11.42578125" style="4"/>
    <col min="15363" max="15363" width="0.7109375" style="4" customWidth="1"/>
    <col min="15364" max="15364" width="42.28515625" style="4" bestFit="1" customWidth="1"/>
    <col min="15365" max="15366" width="13.85546875" style="4" bestFit="1" customWidth="1"/>
    <col min="15367" max="15367" width="11.140625" style="4" bestFit="1" customWidth="1"/>
    <col min="15368" max="15368" width="13.85546875" style="4" bestFit="1" customWidth="1"/>
    <col min="15369" max="15369" width="3.7109375" style="4" bestFit="1" customWidth="1"/>
    <col min="15370" max="15370" width="7.5703125" style="4" bestFit="1" customWidth="1"/>
    <col min="15371" max="15371" width="16.7109375" style="4" bestFit="1" customWidth="1"/>
    <col min="15372" max="15373" width="12.28515625" style="4" bestFit="1" customWidth="1"/>
    <col min="15374" max="15618" width="11.42578125" style="4"/>
    <col min="15619" max="15619" width="0.7109375" style="4" customWidth="1"/>
    <col min="15620" max="15620" width="42.28515625" style="4" bestFit="1" customWidth="1"/>
    <col min="15621" max="15622" width="13.85546875" style="4" bestFit="1" customWidth="1"/>
    <col min="15623" max="15623" width="11.140625" style="4" bestFit="1" customWidth="1"/>
    <col min="15624" max="15624" width="13.85546875" style="4" bestFit="1" customWidth="1"/>
    <col min="15625" max="15625" width="3.7109375" style="4" bestFit="1" customWidth="1"/>
    <col min="15626" max="15626" width="7.5703125" style="4" bestFit="1" customWidth="1"/>
    <col min="15627" max="15627" width="16.7109375" style="4" bestFit="1" customWidth="1"/>
    <col min="15628" max="15629" width="12.28515625" style="4" bestFit="1" customWidth="1"/>
    <col min="15630" max="15874" width="11.42578125" style="4"/>
    <col min="15875" max="15875" width="0.7109375" style="4" customWidth="1"/>
    <col min="15876" max="15876" width="42.28515625" style="4" bestFit="1" customWidth="1"/>
    <col min="15877" max="15878" width="13.85546875" style="4" bestFit="1" customWidth="1"/>
    <col min="15879" max="15879" width="11.140625" style="4" bestFit="1" customWidth="1"/>
    <col min="15880" max="15880" width="13.85546875" style="4" bestFit="1" customWidth="1"/>
    <col min="15881" max="15881" width="3.7109375" style="4" bestFit="1" customWidth="1"/>
    <col min="15882" max="15882" width="7.5703125" style="4" bestFit="1" customWidth="1"/>
    <col min="15883" max="15883" width="16.7109375" style="4" bestFit="1" customWidth="1"/>
    <col min="15884" max="15885" width="12.28515625" style="4" bestFit="1" customWidth="1"/>
    <col min="15886" max="16130" width="11.42578125" style="4"/>
    <col min="16131" max="16131" width="0.7109375" style="4" customWidth="1"/>
    <col min="16132" max="16132" width="42.28515625" style="4" bestFit="1" customWidth="1"/>
    <col min="16133" max="16134" width="13.85546875" style="4" bestFit="1" customWidth="1"/>
    <col min="16135" max="16135" width="11.140625" style="4" bestFit="1" customWidth="1"/>
    <col min="16136" max="16136" width="13.85546875" style="4" bestFit="1" customWidth="1"/>
    <col min="16137" max="16137" width="3.7109375" style="4" bestFit="1" customWidth="1"/>
    <col min="16138" max="16138" width="7.5703125" style="4" bestFit="1" customWidth="1"/>
    <col min="16139" max="16139" width="16.7109375" style="4" bestFit="1" customWidth="1"/>
    <col min="16140" max="16141" width="12.28515625" style="4" bestFit="1" customWidth="1"/>
    <col min="16142" max="16384" width="11.42578125" style="4"/>
  </cols>
  <sheetData>
    <row r="2" spans="2:14" x14ac:dyDescent="0.25">
      <c r="B2" s="289" t="s">
        <v>10</v>
      </c>
      <c r="C2" s="290"/>
      <c r="D2" s="290"/>
      <c r="E2" s="290"/>
      <c r="F2" s="290"/>
      <c r="G2" s="290"/>
      <c r="H2" s="291"/>
    </row>
    <row r="3" spans="2:14" x14ac:dyDescent="0.25">
      <c r="B3" s="289" t="s">
        <v>11</v>
      </c>
      <c r="C3" s="290"/>
      <c r="D3" s="290"/>
      <c r="E3" s="290"/>
      <c r="F3" s="290"/>
      <c r="G3" s="290"/>
      <c r="H3" s="291"/>
    </row>
    <row r="4" spans="2:14" x14ac:dyDescent="0.25">
      <c r="B4" s="289" t="s">
        <v>133</v>
      </c>
      <c r="C4" s="290"/>
      <c r="D4" s="290"/>
      <c r="E4" s="290"/>
      <c r="F4" s="290"/>
      <c r="G4" s="290"/>
      <c r="H4" s="291"/>
    </row>
    <row r="5" spans="2:14" x14ac:dyDescent="0.25">
      <c r="B5" s="289" t="s">
        <v>12</v>
      </c>
      <c r="C5" s="290"/>
      <c r="D5" s="290"/>
      <c r="E5" s="290"/>
      <c r="F5" s="290"/>
      <c r="G5" s="290"/>
      <c r="H5" s="291"/>
    </row>
    <row r="6" spans="2:14" x14ac:dyDescent="0.25">
      <c r="B6" s="291" t="s">
        <v>134</v>
      </c>
      <c r="C6" s="290"/>
      <c r="D6" s="290"/>
      <c r="E6" s="290"/>
      <c r="F6" s="290"/>
      <c r="G6" s="290"/>
      <c r="H6" s="291"/>
    </row>
    <row r="7" spans="2:14" ht="16.5" thickBot="1" x14ac:dyDescent="0.3">
      <c r="B7" s="5"/>
      <c r="C7" s="176"/>
      <c r="D7" s="6"/>
      <c r="E7" s="6"/>
      <c r="F7" s="6"/>
      <c r="G7" s="6"/>
      <c r="H7" s="72"/>
    </row>
    <row r="8" spans="2:14" x14ac:dyDescent="0.25">
      <c r="B8" s="287" t="s">
        <v>13</v>
      </c>
      <c r="C8" s="177" t="s">
        <v>14</v>
      </c>
      <c r="D8" s="7" t="s">
        <v>15</v>
      </c>
      <c r="E8" s="7" t="s">
        <v>16</v>
      </c>
      <c r="F8" s="8" t="s">
        <v>58</v>
      </c>
      <c r="G8" s="91" t="s">
        <v>59</v>
      </c>
      <c r="H8" s="9" t="s">
        <v>48</v>
      </c>
    </row>
    <row r="9" spans="2:14" ht="12.75" customHeight="1" thickBot="1" x14ac:dyDescent="0.3">
      <c r="B9" s="288"/>
      <c r="C9" s="178" t="s">
        <v>135</v>
      </c>
      <c r="D9" s="10"/>
      <c r="E9" s="11"/>
      <c r="F9" s="12" t="s">
        <v>135</v>
      </c>
      <c r="G9" s="92" t="s">
        <v>79</v>
      </c>
      <c r="H9" s="13" t="s">
        <v>175</v>
      </c>
    </row>
    <row r="10" spans="2:14" x14ac:dyDescent="0.25">
      <c r="B10" s="14" t="s">
        <v>17</v>
      </c>
      <c r="C10" s="179">
        <f>SUM(C11:C14)</f>
        <v>10672638758.052338</v>
      </c>
      <c r="D10" s="15">
        <f>SUM(D11:D14)</f>
        <v>0</v>
      </c>
      <c r="E10" s="15">
        <f>SUM(E11:E14)</f>
        <v>0</v>
      </c>
      <c r="F10" s="16">
        <f>SUM(F11:F14)</f>
        <v>10672638758.052338</v>
      </c>
      <c r="G10" s="17">
        <f>SUM(G11:G14)</f>
        <v>6949969053.0323372</v>
      </c>
      <c r="H10" s="75">
        <f t="shared" ref="H10" si="0">+(F10-G10)/G10</f>
        <v>0.5356383138707308</v>
      </c>
    </row>
    <row r="11" spans="2:14" x14ac:dyDescent="0.25">
      <c r="B11" s="18" t="s">
        <v>18</v>
      </c>
      <c r="C11" s="180">
        <v>5533809852</v>
      </c>
      <c r="D11" s="19"/>
      <c r="E11" s="19"/>
      <c r="F11" s="20">
        <f t="shared" ref="F11:F14" si="1">SUM(C11:E11)</f>
        <v>5533809852</v>
      </c>
      <c r="G11" s="21">
        <v>4870455670</v>
      </c>
      <c r="H11" s="76">
        <f>+(F11-G11)/G11</f>
        <v>0.13619961394700467</v>
      </c>
    </row>
    <row r="12" spans="2:14" x14ac:dyDescent="0.25">
      <c r="B12" s="18" t="s">
        <v>68</v>
      </c>
      <c r="C12" s="180">
        <v>113390147</v>
      </c>
      <c r="D12" s="19"/>
      <c r="E12" s="19"/>
      <c r="F12" s="20">
        <f t="shared" si="1"/>
        <v>113390147</v>
      </c>
      <c r="G12" s="21">
        <v>136544330</v>
      </c>
      <c r="H12" s="76">
        <f>+(F12-G12)/G12</f>
        <v>-0.16957264355099916</v>
      </c>
    </row>
    <row r="13" spans="2:14" x14ac:dyDescent="0.25">
      <c r="B13" s="18" t="s">
        <v>19</v>
      </c>
      <c r="C13" s="180">
        <v>50000000</v>
      </c>
      <c r="D13" s="22"/>
      <c r="E13" s="19"/>
      <c r="F13" s="68">
        <f t="shared" si="1"/>
        <v>50000000</v>
      </c>
      <c r="G13" s="21">
        <v>53000000</v>
      </c>
      <c r="H13" s="76">
        <f t="shared" ref="H13:H102" si="2">+(F13-G13)/G13</f>
        <v>-5.6603773584905662E-2</v>
      </c>
    </row>
    <row r="14" spans="2:14" x14ac:dyDescent="0.25">
      <c r="B14" s="18" t="s">
        <v>51</v>
      </c>
      <c r="C14" s="180">
        <f>+G127</f>
        <v>4975438759.0523376</v>
      </c>
      <c r="D14" s="22"/>
      <c r="E14" s="19"/>
      <c r="F14" s="68">
        <f t="shared" si="1"/>
        <v>4975438759.0523376</v>
      </c>
      <c r="G14" s="69">
        <v>1889969053.0323372</v>
      </c>
      <c r="H14" s="77">
        <f t="shared" si="2"/>
        <v>1.6325503854518451</v>
      </c>
      <c r="K14" s="196"/>
      <c r="L14" s="194"/>
      <c r="M14" s="194"/>
      <c r="N14" s="194"/>
    </row>
    <row r="15" spans="2:14" x14ac:dyDescent="0.25">
      <c r="B15" s="24" t="s">
        <v>20</v>
      </c>
      <c r="C15" s="181">
        <f>+SUM(C16:C17)</f>
        <v>75578375</v>
      </c>
      <c r="D15" s="25">
        <f>+SUM(D16:D17)</f>
        <v>0</v>
      </c>
      <c r="E15" s="25">
        <f>+SUM(E16:E17)</f>
        <v>0</v>
      </c>
      <c r="F15" s="26">
        <f>+SUM(F16:F17)</f>
        <v>75578375</v>
      </c>
      <c r="G15" s="27">
        <f>+SUM(G16:G17)</f>
        <v>1841088551</v>
      </c>
      <c r="H15" s="78">
        <f t="shared" si="2"/>
        <v>-0.95894908207486862</v>
      </c>
    </row>
    <row r="16" spans="2:14" x14ac:dyDescent="0.25">
      <c r="B16" s="18" t="s">
        <v>21</v>
      </c>
      <c r="C16" s="182">
        <v>3000000</v>
      </c>
      <c r="D16" s="19"/>
      <c r="E16" s="19"/>
      <c r="F16" s="20">
        <f t="shared" ref="F16:F17" si="3">SUM(C16:E16)</f>
        <v>3000000</v>
      </c>
      <c r="G16" s="23">
        <v>1744088551</v>
      </c>
      <c r="H16" s="77">
        <f t="shared" si="2"/>
        <v>-0.9982799038510517</v>
      </c>
    </row>
    <row r="17" spans="2:14" x14ac:dyDescent="0.25">
      <c r="B17" s="18" t="s">
        <v>22</v>
      </c>
      <c r="C17" s="180">
        <v>72578375</v>
      </c>
      <c r="D17" s="22"/>
      <c r="E17" s="19"/>
      <c r="F17" s="20">
        <f t="shared" si="3"/>
        <v>72578375</v>
      </c>
      <c r="G17" s="23">
        <v>97000000</v>
      </c>
      <c r="H17" s="77">
        <f t="shared" si="2"/>
        <v>-0.2517693298969072</v>
      </c>
    </row>
    <row r="18" spans="2:14" x14ac:dyDescent="0.25">
      <c r="B18" s="24" t="s">
        <v>23</v>
      </c>
      <c r="C18" s="181">
        <f>SUM(C10+C15)</f>
        <v>10748217133.052338</v>
      </c>
      <c r="D18" s="25">
        <f>SUM(D10+D15+D16)</f>
        <v>0</v>
      </c>
      <c r="E18" s="25">
        <f>SUM(E10+E15+E16)</f>
        <v>0</v>
      </c>
      <c r="F18" s="26">
        <f>SUM(F10+F15)</f>
        <v>10748217133.052338</v>
      </c>
      <c r="G18" s="27">
        <f>SUM(G10+G15)</f>
        <v>8791057604.0323372</v>
      </c>
      <c r="H18" s="78">
        <f t="shared" si="2"/>
        <v>0.2226307251271199</v>
      </c>
    </row>
    <row r="19" spans="2:14" x14ac:dyDescent="0.25">
      <c r="B19" s="28" t="s">
        <v>24</v>
      </c>
      <c r="C19" s="181"/>
      <c r="D19" s="25"/>
      <c r="E19" s="25"/>
      <c r="F19" s="26"/>
      <c r="G19" s="27"/>
      <c r="H19" s="78"/>
    </row>
    <row r="20" spans="2:14" x14ac:dyDescent="0.25">
      <c r="B20" s="29" t="s">
        <v>25</v>
      </c>
      <c r="C20" s="181" t="e">
        <f>+C21+C49</f>
        <v>#REF!</v>
      </c>
      <c r="D20" s="25">
        <f t="shared" ref="D20:E20" si="4">+D21+D49</f>
        <v>0</v>
      </c>
      <c r="E20" s="25">
        <f t="shared" si="4"/>
        <v>0</v>
      </c>
      <c r="F20" s="26" t="e">
        <f>+F21+F49</f>
        <v>#REF!</v>
      </c>
      <c r="G20" s="27">
        <f t="shared" ref="G20" si="5">+G21+G49</f>
        <v>242896180</v>
      </c>
      <c r="H20" s="78" t="e">
        <f t="shared" si="2"/>
        <v>#REF!</v>
      </c>
      <c r="I20" s="196" t="e">
        <f>+F20/F126</f>
        <v>#REF!</v>
      </c>
    </row>
    <row r="21" spans="2:14" x14ac:dyDescent="0.25">
      <c r="B21" s="29" t="s">
        <v>174</v>
      </c>
      <c r="C21" s="181" t="e">
        <f>+C22+C34</f>
        <v>#REF!</v>
      </c>
      <c r="D21" s="25">
        <f t="shared" ref="D21:G21" si="6">+D22+D34</f>
        <v>0</v>
      </c>
      <c r="E21" s="25">
        <f t="shared" si="6"/>
        <v>0</v>
      </c>
      <c r="F21" s="26" t="e">
        <f t="shared" si="6"/>
        <v>#REF!</v>
      </c>
      <c r="G21" s="27">
        <f t="shared" si="6"/>
        <v>242896180</v>
      </c>
      <c r="H21" s="78" t="e">
        <f>+(F21-G21)/G21</f>
        <v>#REF!</v>
      </c>
    </row>
    <row r="22" spans="2:14" x14ac:dyDescent="0.25">
      <c r="B22" s="30" t="s">
        <v>6</v>
      </c>
      <c r="C22" s="181" t="e">
        <f>SUM(C23:C33)</f>
        <v>#REF!</v>
      </c>
      <c r="D22" s="25">
        <f>SUM(D23:D33)</f>
        <v>0</v>
      </c>
      <c r="E22" s="25">
        <f>SUM(E23:E33)</f>
        <v>0</v>
      </c>
      <c r="F22" s="26" t="e">
        <f t="shared" ref="F22:F34" si="7">SUM(C22:E22)</f>
        <v>#REF!</v>
      </c>
      <c r="G22" s="27">
        <f>SUM(G23:G33)</f>
        <v>156148080</v>
      </c>
      <c r="H22" s="78" t="e">
        <f t="shared" si="2"/>
        <v>#REF!</v>
      </c>
    </row>
    <row r="23" spans="2:14" x14ac:dyDescent="0.25">
      <c r="B23" s="31" t="s">
        <v>26</v>
      </c>
      <c r="C23" s="182" t="e">
        <f>+#REF!</f>
        <v>#REF!</v>
      </c>
      <c r="D23" s="19"/>
      <c r="E23" s="19"/>
      <c r="F23" s="20" t="e">
        <f t="shared" ref="F23:F33" si="8">SUM(C23:E23)</f>
        <v>#REF!</v>
      </c>
      <c r="G23" s="32">
        <v>42013871</v>
      </c>
      <c r="H23" s="79" t="e">
        <f t="shared" si="2"/>
        <v>#REF!</v>
      </c>
    </row>
    <row r="24" spans="2:14" x14ac:dyDescent="0.25">
      <c r="B24" s="31" t="s">
        <v>27</v>
      </c>
      <c r="C24" s="182" t="e">
        <f>+#REF!</f>
        <v>#REF!</v>
      </c>
      <c r="D24" s="19"/>
      <c r="E24" s="19"/>
      <c r="F24" s="20" t="e">
        <f t="shared" si="8"/>
        <v>#REF!</v>
      </c>
      <c r="G24" s="23">
        <v>1750577</v>
      </c>
      <c r="H24" s="77" t="e">
        <f t="shared" si="2"/>
        <v>#REF!</v>
      </c>
    </row>
    <row r="25" spans="2:14" x14ac:dyDescent="0.25">
      <c r="B25" s="33" t="s">
        <v>47</v>
      </c>
      <c r="C25" s="183">
        <v>1219207</v>
      </c>
      <c r="D25" s="19"/>
      <c r="E25" s="19"/>
      <c r="F25" s="20">
        <f t="shared" si="8"/>
        <v>1219207</v>
      </c>
      <c r="G25" s="23">
        <v>1161144</v>
      </c>
      <c r="H25" s="77">
        <f t="shared" si="2"/>
        <v>5.0004995073823749E-2</v>
      </c>
      <c r="N25" s="197"/>
    </row>
    <row r="26" spans="2:14" x14ac:dyDescent="0.25">
      <c r="B26" s="31" t="s">
        <v>28</v>
      </c>
      <c r="C26" s="182" t="e">
        <f>+#REF!</f>
        <v>#REF!</v>
      </c>
      <c r="D26" s="19"/>
      <c r="E26" s="19"/>
      <c r="F26" s="20" t="e">
        <f t="shared" si="8"/>
        <v>#REF!</v>
      </c>
      <c r="G26" s="23">
        <v>3597918</v>
      </c>
      <c r="H26" s="77" t="e">
        <f t="shared" si="2"/>
        <v>#REF!</v>
      </c>
    </row>
    <row r="27" spans="2:14" x14ac:dyDescent="0.25">
      <c r="B27" s="31" t="s">
        <v>7</v>
      </c>
      <c r="C27" s="182" t="e">
        <f>+#REF!+#REF!</f>
        <v>#REF!</v>
      </c>
      <c r="D27" s="19"/>
      <c r="E27" s="19"/>
      <c r="F27" s="20" t="e">
        <f t="shared" si="8"/>
        <v>#REF!</v>
      </c>
      <c r="G27" s="23">
        <v>90137200</v>
      </c>
      <c r="H27" s="77" t="e">
        <f t="shared" si="2"/>
        <v>#REF!</v>
      </c>
    </row>
    <row r="28" spans="2:14" x14ac:dyDescent="0.25">
      <c r="B28" s="31" t="s">
        <v>29</v>
      </c>
      <c r="C28" s="182" t="e">
        <f>+#REF!</f>
        <v>#REF!</v>
      </c>
      <c r="D28" s="19"/>
      <c r="E28" s="19"/>
      <c r="F28" s="20" t="e">
        <f t="shared" si="8"/>
        <v>#REF!</v>
      </c>
      <c r="G28" s="23">
        <v>681452</v>
      </c>
      <c r="H28" s="77" t="e">
        <f t="shared" si="2"/>
        <v>#REF!</v>
      </c>
    </row>
    <row r="29" spans="2:14" x14ac:dyDescent="0.25">
      <c r="B29" s="31" t="s">
        <v>30</v>
      </c>
      <c r="C29" s="182" t="e">
        <f>+#REF!</f>
        <v>#REF!</v>
      </c>
      <c r="D29" s="19"/>
      <c r="E29" s="19"/>
      <c r="F29" s="20" t="e">
        <f t="shared" si="8"/>
        <v>#REF!</v>
      </c>
      <c r="G29" s="23">
        <v>3597918</v>
      </c>
      <c r="H29" s="77" t="e">
        <f t="shared" si="2"/>
        <v>#REF!</v>
      </c>
    </row>
    <row r="30" spans="2:14" x14ac:dyDescent="0.25">
      <c r="B30" s="31" t="s">
        <v>31</v>
      </c>
      <c r="C30" s="182" t="e">
        <f>+#REF!</f>
        <v>#REF!</v>
      </c>
      <c r="D30" s="19"/>
      <c r="E30" s="19"/>
      <c r="F30" s="20" t="e">
        <f t="shared" si="8"/>
        <v>#REF!</v>
      </c>
      <c r="G30" s="23">
        <v>432000</v>
      </c>
      <c r="H30" s="77" t="e">
        <f t="shared" si="2"/>
        <v>#REF!</v>
      </c>
    </row>
    <row r="31" spans="2:14" x14ac:dyDescent="0.25">
      <c r="B31" s="31" t="s">
        <v>32</v>
      </c>
      <c r="C31" s="182" t="e">
        <f>+#REF!+#REF!+#REF!</f>
        <v>#REF!</v>
      </c>
      <c r="D31" s="19"/>
      <c r="E31" s="19"/>
      <c r="F31" s="20" t="e">
        <f t="shared" si="8"/>
        <v>#REF!</v>
      </c>
      <c r="G31" s="23">
        <v>8836000</v>
      </c>
      <c r="H31" s="77" t="e">
        <f t="shared" si="2"/>
        <v>#REF!</v>
      </c>
    </row>
    <row r="32" spans="2:14" x14ac:dyDescent="0.25">
      <c r="B32" s="31" t="s">
        <v>33</v>
      </c>
      <c r="C32" s="182" t="e">
        <f>+#REF!</f>
        <v>#REF!</v>
      </c>
      <c r="D32" s="19"/>
      <c r="E32" s="19"/>
      <c r="F32" s="20" t="e">
        <f t="shared" si="8"/>
        <v>#REF!</v>
      </c>
      <c r="G32" s="23">
        <v>1751000</v>
      </c>
      <c r="H32" s="77" t="e">
        <f t="shared" si="2"/>
        <v>#REF!</v>
      </c>
    </row>
    <row r="33" spans="2:13" x14ac:dyDescent="0.25">
      <c r="B33" s="31" t="s">
        <v>34</v>
      </c>
      <c r="C33" s="182" t="e">
        <f>+#REF!+#REF!</f>
        <v>#REF!</v>
      </c>
      <c r="D33" s="19"/>
      <c r="E33" s="19"/>
      <c r="F33" s="20" t="e">
        <f t="shared" si="8"/>
        <v>#REF!</v>
      </c>
      <c r="G33" s="35">
        <v>2189000</v>
      </c>
      <c r="H33" s="80" t="e">
        <f t="shared" si="2"/>
        <v>#REF!</v>
      </c>
    </row>
    <row r="34" spans="2:13" x14ac:dyDescent="0.25">
      <c r="B34" s="30" t="s">
        <v>8</v>
      </c>
      <c r="C34" s="184" t="e">
        <f>SUM(C35:C48)</f>
        <v>#REF!</v>
      </c>
      <c r="D34" s="36">
        <f>SUM(D35:D48)</f>
        <v>0</v>
      </c>
      <c r="E34" s="36">
        <f>SUM(E35:E48)</f>
        <v>0</v>
      </c>
      <c r="F34" s="26" t="e">
        <f t="shared" si="7"/>
        <v>#REF!</v>
      </c>
      <c r="G34" s="37">
        <f>SUM(G35:G48)</f>
        <v>86748100</v>
      </c>
      <c r="H34" s="78" t="e">
        <f t="shared" si="2"/>
        <v>#REF!</v>
      </c>
    </row>
    <row r="35" spans="2:13" x14ac:dyDescent="0.25">
      <c r="B35" s="31" t="s">
        <v>147</v>
      </c>
      <c r="C35" s="183" t="e">
        <f>+#REF!</f>
        <v>#REF!</v>
      </c>
      <c r="D35" s="19"/>
      <c r="E35" s="19"/>
      <c r="F35" s="20" t="e">
        <f t="shared" ref="F35:F48" si="9">SUM(C35:E35)</f>
        <v>#REF!</v>
      </c>
      <c r="G35" s="32">
        <v>7311200</v>
      </c>
      <c r="H35" s="79" t="e">
        <f t="shared" si="2"/>
        <v>#REF!</v>
      </c>
    </row>
    <row r="36" spans="2:13" x14ac:dyDescent="0.25">
      <c r="B36" s="31" t="s">
        <v>35</v>
      </c>
      <c r="C36" s="183">
        <v>0</v>
      </c>
      <c r="D36" s="19"/>
      <c r="E36" s="19"/>
      <c r="F36" s="20">
        <f t="shared" si="9"/>
        <v>0</v>
      </c>
      <c r="G36" s="23">
        <v>0</v>
      </c>
      <c r="H36" s="77" t="e">
        <f t="shared" si="2"/>
        <v>#DIV/0!</v>
      </c>
      <c r="I36" s="193"/>
    </row>
    <row r="37" spans="2:13" x14ac:dyDescent="0.25">
      <c r="B37" s="31" t="s">
        <v>36</v>
      </c>
      <c r="C37" s="183">
        <v>1410602</v>
      </c>
      <c r="D37" s="19"/>
      <c r="E37" s="19"/>
      <c r="F37" s="20">
        <f t="shared" si="9"/>
        <v>1410602</v>
      </c>
      <c r="G37" s="23">
        <v>1362900</v>
      </c>
      <c r="H37" s="77">
        <f t="shared" si="2"/>
        <v>3.5000366864773647E-2</v>
      </c>
    </row>
    <row r="38" spans="2:13" x14ac:dyDescent="0.25">
      <c r="B38" s="31" t="s">
        <v>2</v>
      </c>
      <c r="C38" s="183">
        <v>0</v>
      </c>
      <c r="D38" s="19"/>
      <c r="E38" s="19"/>
      <c r="F38" s="20">
        <f t="shared" si="9"/>
        <v>0</v>
      </c>
      <c r="G38" s="23">
        <v>0</v>
      </c>
      <c r="H38" s="77" t="e">
        <f t="shared" si="2"/>
        <v>#DIV/0!</v>
      </c>
      <c r="I38" s="193"/>
    </row>
    <row r="39" spans="2:13" x14ac:dyDescent="0.25">
      <c r="B39" s="31" t="s">
        <v>3</v>
      </c>
      <c r="C39" s="183" t="e">
        <f>+#REF!</f>
        <v>#REF!</v>
      </c>
      <c r="D39" s="19"/>
      <c r="E39" s="19"/>
      <c r="F39" s="20" t="e">
        <f t="shared" si="9"/>
        <v>#REF!</v>
      </c>
      <c r="G39" s="23">
        <v>15209000</v>
      </c>
      <c r="H39" s="77" t="e">
        <f t="shared" si="2"/>
        <v>#REF!</v>
      </c>
    </row>
    <row r="40" spans="2:13" x14ac:dyDescent="0.25">
      <c r="B40" s="31" t="s">
        <v>4</v>
      </c>
      <c r="C40" s="183" t="e">
        <f>+#REF!</f>
        <v>#REF!</v>
      </c>
      <c r="D40" s="19"/>
      <c r="E40" s="19"/>
      <c r="F40" s="20" t="e">
        <f t="shared" si="9"/>
        <v>#REF!</v>
      </c>
      <c r="G40" s="23">
        <v>160000</v>
      </c>
      <c r="H40" s="77">
        <v>1</v>
      </c>
    </row>
    <row r="41" spans="2:13" x14ac:dyDescent="0.25">
      <c r="B41" s="31" t="s">
        <v>37</v>
      </c>
      <c r="C41" s="183">
        <v>0</v>
      </c>
      <c r="D41" s="19"/>
      <c r="E41" s="19"/>
      <c r="F41" s="20">
        <f t="shared" si="9"/>
        <v>0</v>
      </c>
      <c r="G41" s="23">
        <v>0</v>
      </c>
      <c r="H41" s="77" t="e">
        <f t="shared" si="2"/>
        <v>#DIV/0!</v>
      </c>
      <c r="I41" s="193"/>
    </row>
    <row r="42" spans="2:13" x14ac:dyDescent="0.25">
      <c r="B42" s="31" t="s">
        <v>5</v>
      </c>
      <c r="C42" s="183" t="e">
        <f>+#REF!</f>
        <v>#REF!</v>
      </c>
      <c r="D42" s="19"/>
      <c r="E42" s="19"/>
      <c r="F42" s="20" t="e">
        <f>SUM(C42:E42)</f>
        <v>#REF!</v>
      </c>
      <c r="G42" s="23">
        <v>1200000</v>
      </c>
      <c r="H42" s="77" t="e">
        <f t="shared" si="2"/>
        <v>#REF!</v>
      </c>
    </row>
    <row r="43" spans="2:13" x14ac:dyDescent="0.25">
      <c r="B43" s="31" t="s">
        <v>105</v>
      </c>
      <c r="C43" s="183" t="e">
        <f>+#REF!</f>
        <v>#REF!</v>
      </c>
      <c r="D43" s="19"/>
      <c r="E43" s="19"/>
      <c r="F43" s="20" t="e">
        <f t="shared" si="9"/>
        <v>#REF!</v>
      </c>
      <c r="G43" s="23">
        <v>30000</v>
      </c>
      <c r="H43" s="77">
        <v>1</v>
      </c>
    </row>
    <row r="44" spans="2:13" x14ac:dyDescent="0.25">
      <c r="B44" s="31" t="s">
        <v>38</v>
      </c>
      <c r="C44" s="183" t="e">
        <f>+#REF!</f>
        <v>#REF!</v>
      </c>
      <c r="D44" s="19"/>
      <c r="E44" s="19"/>
      <c r="F44" s="20" t="e">
        <f t="shared" si="9"/>
        <v>#REF!</v>
      </c>
      <c r="G44" s="23">
        <v>600000</v>
      </c>
      <c r="H44" s="77" t="e">
        <f t="shared" si="2"/>
        <v>#REF!</v>
      </c>
    </row>
    <row r="45" spans="2:13" x14ac:dyDescent="0.25">
      <c r="B45" s="31" t="s">
        <v>39</v>
      </c>
      <c r="C45" s="183">
        <v>0</v>
      </c>
      <c r="D45" s="19"/>
      <c r="E45" s="19"/>
      <c r="F45" s="20">
        <f t="shared" si="9"/>
        <v>0</v>
      </c>
      <c r="G45" s="23">
        <v>0</v>
      </c>
      <c r="H45" s="77" t="e">
        <f t="shared" si="2"/>
        <v>#DIV/0!</v>
      </c>
      <c r="I45" s="193"/>
    </row>
    <row r="46" spans="2:13" x14ac:dyDescent="0.25">
      <c r="B46" s="31" t="s">
        <v>40</v>
      </c>
      <c r="C46" s="183" t="e">
        <f>+#REF!</f>
        <v>#REF!</v>
      </c>
      <c r="D46" s="19"/>
      <c r="E46" s="19"/>
      <c r="F46" s="20" t="e">
        <f t="shared" si="9"/>
        <v>#REF!</v>
      </c>
      <c r="G46" s="23">
        <v>4088400</v>
      </c>
      <c r="H46" s="77" t="e">
        <f t="shared" si="2"/>
        <v>#REF!</v>
      </c>
    </row>
    <row r="47" spans="2:13" x14ac:dyDescent="0.25">
      <c r="B47" s="31" t="s">
        <v>9</v>
      </c>
      <c r="C47" s="183" t="e">
        <f>+#REF!</f>
        <v>#REF!</v>
      </c>
      <c r="D47" s="19"/>
      <c r="E47" s="19"/>
      <c r="F47" s="20" t="e">
        <f t="shared" si="9"/>
        <v>#REF!</v>
      </c>
      <c r="G47" s="23">
        <v>13985600</v>
      </c>
      <c r="H47" s="77" t="e">
        <f t="shared" si="2"/>
        <v>#REF!</v>
      </c>
    </row>
    <row r="48" spans="2:13" x14ac:dyDescent="0.25">
      <c r="B48" s="38" t="s">
        <v>41</v>
      </c>
      <c r="C48" s="185">
        <v>38654902</v>
      </c>
      <c r="D48" s="39"/>
      <c r="E48" s="39"/>
      <c r="F48" s="20">
        <f t="shared" si="9"/>
        <v>38654902</v>
      </c>
      <c r="G48" s="168">
        <v>42801000</v>
      </c>
      <c r="H48" s="77">
        <f t="shared" si="2"/>
        <v>-9.6869185299408897E-2</v>
      </c>
      <c r="L48" s="197"/>
      <c r="M48" s="197"/>
    </row>
    <row r="49" spans="2:14" x14ac:dyDescent="0.25">
      <c r="B49" s="29" t="s">
        <v>173</v>
      </c>
      <c r="C49" s="181" t="e">
        <f>+C50+C62</f>
        <v>#REF!</v>
      </c>
      <c r="D49" s="25">
        <f t="shared" ref="D49" si="10">+D50+D62</f>
        <v>0</v>
      </c>
      <c r="E49" s="25">
        <f t="shared" ref="E49" si="11">+E50+E62</f>
        <v>0</v>
      </c>
      <c r="F49" s="26" t="e">
        <f t="shared" ref="F49" si="12">+F50+F62</f>
        <v>#REF!</v>
      </c>
      <c r="G49" s="27">
        <f t="shared" ref="G49" si="13">+G50+G62</f>
        <v>0</v>
      </c>
      <c r="H49" s="78">
        <v>1</v>
      </c>
    </row>
    <row r="50" spans="2:14" x14ac:dyDescent="0.25">
      <c r="B50" s="30" t="s">
        <v>6</v>
      </c>
      <c r="C50" s="181" t="e">
        <f>SUM(C51:C61)</f>
        <v>#REF!</v>
      </c>
      <c r="D50" s="25">
        <f>SUM(D51:D61)</f>
        <v>0</v>
      </c>
      <c r="E50" s="25">
        <f>SUM(E51:E61)</f>
        <v>0</v>
      </c>
      <c r="F50" s="26" t="e">
        <f t="shared" ref="F50" si="14">SUM(C50:E50)</f>
        <v>#REF!</v>
      </c>
      <c r="G50" s="27">
        <f>SUM(G51:G61)</f>
        <v>0</v>
      </c>
      <c r="H50" s="78">
        <v>1</v>
      </c>
    </row>
    <row r="51" spans="2:14" x14ac:dyDescent="0.25">
      <c r="B51" s="31" t="s">
        <v>26</v>
      </c>
      <c r="C51" s="182" t="e">
        <f>+#REF!</f>
        <v>#REF!</v>
      </c>
      <c r="D51" s="19"/>
      <c r="E51" s="19"/>
      <c r="F51" s="20" t="e">
        <f t="shared" ref="F51:F61" si="15">SUM(C51:E51)</f>
        <v>#REF!</v>
      </c>
      <c r="G51" s="32"/>
      <c r="H51" s="79">
        <v>1</v>
      </c>
    </row>
    <row r="52" spans="2:14" x14ac:dyDescent="0.25">
      <c r="B52" s="31" t="s">
        <v>27</v>
      </c>
      <c r="C52" s="182" t="e">
        <f>+#REF!</f>
        <v>#REF!</v>
      </c>
      <c r="D52" s="19"/>
      <c r="E52" s="19"/>
      <c r="F52" s="20" t="e">
        <f t="shared" si="15"/>
        <v>#REF!</v>
      </c>
      <c r="G52" s="23"/>
      <c r="H52" s="77">
        <v>1</v>
      </c>
    </row>
    <row r="53" spans="2:14" x14ac:dyDescent="0.25">
      <c r="B53" s="33" t="s">
        <v>47</v>
      </c>
      <c r="C53" s="183">
        <v>2438414</v>
      </c>
      <c r="D53" s="19"/>
      <c r="E53" s="19"/>
      <c r="F53" s="20">
        <f t="shared" si="15"/>
        <v>2438414</v>
      </c>
      <c r="G53" s="23"/>
      <c r="H53" s="77">
        <v>1</v>
      </c>
      <c r="N53" s="197"/>
    </row>
    <row r="54" spans="2:14" x14ac:dyDescent="0.25">
      <c r="B54" s="31" t="s">
        <v>28</v>
      </c>
      <c r="C54" s="182" t="e">
        <f>+#REF!</f>
        <v>#REF!</v>
      </c>
      <c r="D54" s="19"/>
      <c r="E54" s="19"/>
      <c r="F54" s="20" t="e">
        <f t="shared" si="15"/>
        <v>#REF!</v>
      </c>
      <c r="G54" s="23"/>
      <c r="H54" s="77">
        <v>1</v>
      </c>
    </row>
    <row r="55" spans="2:14" x14ac:dyDescent="0.25">
      <c r="B55" s="31" t="s">
        <v>7</v>
      </c>
      <c r="C55" s="182" t="e">
        <f>+#REF!</f>
        <v>#REF!</v>
      </c>
      <c r="D55" s="19"/>
      <c r="E55" s="19"/>
      <c r="F55" s="20" t="e">
        <f t="shared" si="15"/>
        <v>#REF!</v>
      </c>
      <c r="G55" s="23"/>
      <c r="H55" s="77">
        <v>1</v>
      </c>
    </row>
    <row r="56" spans="2:14" x14ac:dyDescent="0.25">
      <c r="B56" s="31" t="s">
        <v>29</v>
      </c>
      <c r="C56" s="182" t="e">
        <f>+#REF!</f>
        <v>#REF!</v>
      </c>
      <c r="D56" s="19"/>
      <c r="E56" s="19"/>
      <c r="F56" s="20" t="e">
        <f t="shared" si="15"/>
        <v>#REF!</v>
      </c>
      <c r="G56" s="23"/>
      <c r="H56" s="77">
        <v>1</v>
      </c>
    </row>
    <row r="57" spans="2:14" x14ac:dyDescent="0.25">
      <c r="B57" s="31" t="s">
        <v>30</v>
      </c>
      <c r="C57" s="182" t="e">
        <f>+#REF!</f>
        <v>#REF!</v>
      </c>
      <c r="D57" s="19"/>
      <c r="E57" s="19"/>
      <c r="F57" s="20" t="e">
        <f t="shared" si="15"/>
        <v>#REF!</v>
      </c>
      <c r="G57" s="23"/>
      <c r="H57" s="77">
        <v>1</v>
      </c>
    </row>
    <row r="58" spans="2:14" x14ac:dyDescent="0.25">
      <c r="B58" s="31" t="s">
        <v>31</v>
      </c>
      <c r="C58" s="182" t="e">
        <f>+#REF!</f>
        <v>#REF!</v>
      </c>
      <c r="D58" s="19"/>
      <c r="E58" s="19"/>
      <c r="F58" s="20" t="e">
        <f t="shared" si="15"/>
        <v>#REF!</v>
      </c>
      <c r="G58" s="23"/>
      <c r="H58" s="77">
        <v>1</v>
      </c>
    </row>
    <row r="59" spans="2:14" x14ac:dyDescent="0.25">
      <c r="B59" s="31" t="s">
        <v>32</v>
      </c>
      <c r="C59" s="182" t="e">
        <f>+#REF!+#REF!+#REF!</f>
        <v>#REF!</v>
      </c>
      <c r="D59" s="19"/>
      <c r="E59" s="19"/>
      <c r="F59" s="20" t="e">
        <f t="shared" si="15"/>
        <v>#REF!</v>
      </c>
      <c r="G59" s="23"/>
      <c r="H59" s="77">
        <v>1</v>
      </c>
    </row>
    <row r="60" spans="2:14" x14ac:dyDescent="0.25">
      <c r="B60" s="31" t="s">
        <v>33</v>
      </c>
      <c r="C60" s="182" t="e">
        <f>+#REF!</f>
        <v>#REF!</v>
      </c>
      <c r="D60" s="19"/>
      <c r="E60" s="19"/>
      <c r="F60" s="20" t="e">
        <f t="shared" si="15"/>
        <v>#REF!</v>
      </c>
      <c r="G60" s="23"/>
      <c r="H60" s="77">
        <v>1</v>
      </c>
    </row>
    <row r="61" spans="2:14" x14ac:dyDescent="0.25">
      <c r="B61" s="31" t="s">
        <v>34</v>
      </c>
      <c r="C61" s="182" t="e">
        <f>+#REF!+#REF!</f>
        <v>#REF!</v>
      </c>
      <c r="D61" s="19"/>
      <c r="E61" s="19"/>
      <c r="F61" s="20" t="e">
        <f t="shared" si="15"/>
        <v>#REF!</v>
      </c>
      <c r="G61" s="35"/>
      <c r="H61" s="80">
        <v>1</v>
      </c>
    </row>
    <row r="62" spans="2:14" x14ac:dyDescent="0.25">
      <c r="B62" s="30" t="s">
        <v>8</v>
      </c>
      <c r="C62" s="184">
        <f>SUM(C63:C73)</f>
        <v>284362677</v>
      </c>
      <c r="D62" s="36">
        <f>SUM(D63:D73)</f>
        <v>0</v>
      </c>
      <c r="E62" s="36">
        <f>SUM(E63:E73)</f>
        <v>0</v>
      </c>
      <c r="F62" s="26">
        <f t="shared" ref="F62" si="16">SUM(C62:E62)</f>
        <v>284362677</v>
      </c>
      <c r="G62" s="37">
        <f>SUM(G63:G73)</f>
        <v>0</v>
      </c>
      <c r="H62" s="78">
        <v>1</v>
      </c>
    </row>
    <row r="63" spans="2:14" x14ac:dyDescent="0.25">
      <c r="B63" s="31" t="s">
        <v>147</v>
      </c>
      <c r="C63" s="183">
        <v>19786502</v>
      </c>
      <c r="D63" s="19"/>
      <c r="E63" s="19"/>
      <c r="F63" s="20">
        <f t="shared" ref="F63:F67" si="17">SUM(C63:E63)</f>
        <v>19786502</v>
      </c>
      <c r="G63" s="32"/>
      <c r="H63" s="79">
        <v>1</v>
      </c>
    </row>
    <row r="64" spans="2:14" x14ac:dyDescent="0.25">
      <c r="B64" s="31" t="s">
        <v>36</v>
      </c>
      <c r="C64" s="183">
        <v>14168088</v>
      </c>
      <c r="D64" s="19"/>
      <c r="E64" s="19"/>
      <c r="F64" s="20">
        <f t="shared" si="17"/>
        <v>14168088</v>
      </c>
      <c r="G64" s="23"/>
      <c r="H64" s="77">
        <v>1</v>
      </c>
    </row>
    <row r="65" spans="2:16" x14ac:dyDescent="0.25">
      <c r="B65" s="31" t="s">
        <v>2</v>
      </c>
      <c r="C65" s="183">
        <v>5837400</v>
      </c>
      <c r="D65" s="19"/>
      <c r="E65" s="19"/>
      <c r="F65" s="20">
        <f t="shared" si="17"/>
        <v>5837400</v>
      </c>
      <c r="G65" s="23"/>
      <c r="H65" s="77">
        <v>1</v>
      </c>
    </row>
    <row r="66" spans="2:16" x14ac:dyDescent="0.25">
      <c r="B66" s="31" t="s">
        <v>3</v>
      </c>
      <c r="C66" s="183">
        <v>115574537</v>
      </c>
      <c r="D66" s="19"/>
      <c r="E66" s="19"/>
      <c r="F66" s="20">
        <f t="shared" si="17"/>
        <v>115574537</v>
      </c>
      <c r="G66" s="23"/>
      <c r="H66" s="77">
        <v>1</v>
      </c>
    </row>
    <row r="67" spans="2:16" x14ac:dyDescent="0.25">
      <c r="B67" s="31" t="s">
        <v>4</v>
      </c>
      <c r="C67" s="183">
        <v>30856517</v>
      </c>
      <c r="D67" s="19"/>
      <c r="E67" s="19"/>
      <c r="F67" s="20">
        <f t="shared" si="17"/>
        <v>30856517</v>
      </c>
      <c r="G67" s="23"/>
      <c r="H67" s="77">
        <v>1</v>
      </c>
    </row>
    <row r="68" spans="2:16" x14ac:dyDescent="0.25">
      <c r="B68" s="31" t="s">
        <v>5</v>
      </c>
      <c r="C68" s="183">
        <v>31550940</v>
      </c>
      <c r="D68" s="19"/>
      <c r="E68" s="19"/>
      <c r="F68" s="20">
        <f>SUM(C68:E68)</f>
        <v>31550940</v>
      </c>
      <c r="G68" s="23"/>
      <c r="H68" s="77">
        <v>1</v>
      </c>
    </row>
    <row r="69" spans="2:16" x14ac:dyDescent="0.25">
      <c r="B69" s="31" t="s">
        <v>105</v>
      </c>
      <c r="C69" s="183">
        <v>4662850</v>
      </c>
      <c r="D69" s="19"/>
      <c r="E69" s="19"/>
      <c r="F69" s="20">
        <f t="shared" ref="F69:F72" si="18">SUM(C69:E69)</f>
        <v>4662850</v>
      </c>
      <c r="G69" s="23"/>
      <c r="H69" s="77">
        <v>1</v>
      </c>
    </row>
    <row r="70" spans="2:16" x14ac:dyDescent="0.25">
      <c r="B70" s="31" t="s">
        <v>38</v>
      </c>
      <c r="C70" s="183">
        <v>1569207</v>
      </c>
      <c r="D70" s="19"/>
      <c r="E70" s="19"/>
      <c r="F70" s="20">
        <f t="shared" si="18"/>
        <v>1569207</v>
      </c>
      <c r="G70" s="23"/>
      <c r="H70" s="77">
        <v>1</v>
      </c>
    </row>
    <row r="71" spans="2:16" x14ac:dyDescent="0.25">
      <c r="B71" s="31" t="s">
        <v>39</v>
      </c>
      <c r="C71" s="183">
        <v>45050000</v>
      </c>
      <c r="D71" s="19"/>
      <c r="E71" s="19"/>
      <c r="F71" s="20">
        <f t="shared" si="18"/>
        <v>45050000</v>
      </c>
      <c r="G71" s="23"/>
      <c r="H71" s="77">
        <v>1</v>
      </c>
    </row>
    <row r="72" spans="2:16" x14ac:dyDescent="0.25">
      <c r="B72" s="31" t="s">
        <v>40</v>
      </c>
      <c r="C72" s="183">
        <v>14106635.999999998</v>
      </c>
      <c r="D72" s="19"/>
      <c r="E72" s="19"/>
      <c r="F72" s="20">
        <f t="shared" si="18"/>
        <v>14106635.999999998</v>
      </c>
      <c r="G72" s="23"/>
      <c r="H72" s="77">
        <v>1</v>
      </c>
    </row>
    <row r="73" spans="2:16" s="195" customFormat="1" ht="16.5" thickBot="1" x14ac:dyDescent="0.3">
      <c r="B73" s="33" t="s">
        <v>106</v>
      </c>
      <c r="C73" s="204">
        <v>1200000</v>
      </c>
      <c r="D73" s="205"/>
      <c r="E73" s="206"/>
      <c r="F73" s="68">
        <f t="shared" ref="F73" si="19">SUM(C73:E73)</f>
        <v>1200000</v>
      </c>
      <c r="G73" s="69"/>
      <c r="H73" s="209">
        <v>1</v>
      </c>
      <c r="I73" s="196"/>
      <c r="J73" s="193"/>
      <c r="K73" s="194"/>
    </row>
    <row r="74" spans="2:16" ht="16.5" thickBot="1" x14ac:dyDescent="0.3">
      <c r="B74" s="40" t="s">
        <v>122</v>
      </c>
      <c r="C74" s="186">
        <f>+C75</f>
        <v>564719999.89999998</v>
      </c>
      <c r="D74" s="41">
        <f>+D75</f>
        <v>0</v>
      </c>
      <c r="E74" s="41">
        <f>+E75</f>
        <v>0</v>
      </c>
      <c r="F74" s="42">
        <f>+F75</f>
        <v>564719999.89999998</v>
      </c>
      <c r="G74" s="43">
        <f>+G75</f>
        <v>500700000</v>
      </c>
      <c r="H74" s="81">
        <f t="shared" si="2"/>
        <v>0.127860994407829</v>
      </c>
      <c r="I74" s="196" t="e">
        <f>+F74/F126</f>
        <v>#REF!</v>
      </c>
    </row>
    <row r="75" spans="2:16" x14ac:dyDescent="0.25">
      <c r="B75" s="44" t="s">
        <v>42</v>
      </c>
      <c r="C75" s="187">
        <f>(+C11+C12)*10%</f>
        <v>564719999.89999998</v>
      </c>
      <c r="D75" s="45">
        <f>(+D11+D12)*10%</f>
        <v>0</v>
      </c>
      <c r="E75" s="45">
        <f>(+E11+E12)*10%</f>
        <v>0</v>
      </c>
      <c r="F75" s="46">
        <f>(+F11+F12)*10%</f>
        <v>564719999.89999998</v>
      </c>
      <c r="G75" s="45">
        <f>(+G11+G12)*10%</f>
        <v>500700000</v>
      </c>
      <c r="H75" s="82">
        <f t="shared" si="2"/>
        <v>0.127860994407829</v>
      </c>
    </row>
    <row r="76" spans="2:16" x14ac:dyDescent="0.25">
      <c r="B76" s="29" t="s">
        <v>123</v>
      </c>
      <c r="C76" s="181" t="e">
        <f>+C77+C89+C107</f>
        <v>#REF!</v>
      </c>
      <c r="D76" s="25">
        <f>+D77+D89+D107</f>
        <v>0</v>
      </c>
      <c r="E76" s="25">
        <f>+E77+E89+E107</f>
        <v>0</v>
      </c>
      <c r="F76" s="26" t="e">
        <f>+F77+F89+F107</f>
        <v>#REF!</v>
      </c>
      <c r="G76" s="27">
        <f>+G77+G89+G107</f>
        <v>3072022664.98</v>
      </c>
      <c r="H76" s="78" t="e">
        <f t="shared" si="2"/>
        <v>#REF!</v>
      </c>
      <c r="I76" s="196" t="e">
        <f>+F76/F126</f>
        <v>#REF!</v>
      </c>
      <c r="L76" s="198"/>
      <c r="O76" s="199"/>
      <c r="P76" s="47"/>
    </row>
    <row r="77" spans="2:16" x14ac:dyDescent="0.25">
      <c r="B77" s="30" t="s">
        <v>6</v>
      </c>
      <c r="C77" s="184" t="e">
        <f>SUM(C78:C88)</f>
        <v>#REF!</v>
      </c>
      <c r="D77" s="36">
        <f>SUM(D78:D88)</f>
        <v>0</v>
      </c>
      <c r="E77" s="36">
        <f>SUM(E78:E88)</f>
        <v>0</v>
      </c>
      <c r="F77" s="48" t="e">
        <f>SUM(F78:F88)</f>
        <v>#REF!</v>
      </c>
      <c r="G77" s="37">
        <f>SUM(G78:G88)</f>
        <v>1237033126.6199999</v>
      </c>
      <c r="H77" s="78" t="e">
        <f t="shared" si="2"/>
        <v>#REF!</v>
      </c>
      <c r="L77" s="198"/>
      <c r="M77" s="245"/>
      <c r="O77" s="197"/>
    </row>
    <row r="78" spans="2:16" x14ac:dyDescent="0.25">
      <c r="B78" s="33" t="s">
        <v>26</v>
      </c>
      <c r="C78" s="183" t="e">
        <f>+#REF!+5</f>
        <v>#REF!</v>
      </c>
      <c r="D78" s="19"/>
      <c r="E78" s="34"/>
      <c r="F78" s="49" t="e">
        <f t="shared" ref="F78:F88" si="20">SUM(C78:E78)</f>
        <v>#REF!</v>
      </c>
      <c r="G78" s="50">
        <v>724372776</v>
      </c>
      <c r="H78" s="79" t="e">
        <f t="shared" si="2"/>
        <v>#REF!</v>
      </c>
      <c r="L78" s="198"/>
    </row>
    <row r="79" spans="2:16" x14ac:dyDescent="0.25">
      <c r="B79" s="33" t="s">
        <v>27</v>
      </c>
      <c r="C79" s="183" t="e">
        <f>+#REF!</f>
        <v>#REF!</v>
      </c>
      <c r="D79" s="19"/>
      <c r="E79" s="34"/>
      <c r="F79" s="49" t="e">
        <f t="shared" si="20"/>
        <v>#REF!</v>
      </c>
      <c r="G79" s="51">
        <v>29356153</v>
      </c>
      <c r="H79" s="77" t="e">
        <f t="shared" si="2"/>
        <v>#REF!</v>
      </c>
      <c r="L79" s="198"/>
    </row>
    <row r="80" spans="2:16" x14ac:dyDescent="0.25">
      <c r="B80" s="33" t="s">
        <v>47</v>
      </c>
      <c r="C80" s="183">
        <v>1219207</v>
      </c>
      <c r="D80" s="19"/>
      <c r="E80" s="34"/>
      <c r="F80" s="49">
        <f t="shared" si="20"/>
        <v>1219207</v>
      </c>
      <c r="G80" s="51">
        <v>3483436</v>
      </c>
      <c r="H80" s="77">
        <f t="shared" si="2"/>
        <v>-0.64999873687933407</v>
      </c>
    </row>
    <row r="81" spans="2:15" x14ac:dyDescent="0.25">
      <c r="B81" s="33" t="s">
        <v>28</v>
      </c>
      <c r="C81" s="183" t="e">
        <f>+#REF!</f>
        <v>#REF!</v>
      </c>
      <c r="D81" s="19"/>
      <c r="E81" s="34"/>
      <c r="F81" s="49" t="e">
        <f t="shared" si="20"/>
        <v>#REF!</v>
      </c>
      <c r="G81" s="51">
        <v>59000686</v>
      </c>
      <c r="H81" s="77" t="e">
        <f t="shared" si="2"/>
        <v>#REF!</v>
      </c>
    </row>
    <row r="82" spans="2:15" s="195" customFormat="1" x14ac:dyDescent="0.25">
      <c r="B82" s="33" t="s">
        <v>7</v>
      </c>
      <c r="C82" s="204">
        <v>103667932</v>
      </c>
      <c r="D82" s="205"/>
      <c r="E82" s="206"/>
      <c r="F82" s="207">
        <f t="shared" si="20"/>
        <v>103667932</v>
      </c>
      <c r="G82" s="208">
        <v>132694034</v>
      </c>
      <c r="H82" s="209">
        <f t="shared" si="2"/>
        <v>-0.2187445895269112</v>
      </c>
      <c r="I82" s="196"/>
      <c r="J82" s="193"/>
      <c r="K82" s="194"/>
    </row>
    <row r="83" spans="2:15" x14ac:dyDescent="0.25">
      <c r="B83" s="33" t="s">
        <v>29</v>
      </c>
      <c r="C83" s="183" t="e">
        <f>+#REF!</f>
        <v>#REF!</v>
      </c>
      <c r="D83" s="34"/>
      <c r="E83" s="34"/>
      <c r="F83" s="49" t="e">
        <f t="shared" si="20"/>
        <v>#REF!</v>
      </c>
      <c r="G83" s="51">
        <v>2044355.62</v>
      </c>
      <c r="H83" s="77" t="e">
        <f t="shared" si="2"/>
        <v>#REF!</v>
      </c>
    </row>
    <row r="84" spans="2:15" x14ac:dyDescent="0.25">
      <c r="B84" s="33" t="s">
        <v>30</v>
      </c>
      <c r="C84" s="183" t="e">
        <f>+#REF!</f>
        <v>#REF!</v>
      </c>
      <c r="D84" s="19"/>
      <c r="E84" s="34"/>
      <c r="F84" s="49" t="e">
        <f t="shared" si="20"/>
        <v>#REF!</v>
      </c>
      <c r="G84" s="51">
        <v>59000686</v>
      </c>
      <c r="H84" s="77" t="e">
        <f t="shared" si="2"/>
        <v>#REF!</v>
      </c>
    </row>
    <row r="85" spans="2:15" x14ac:dyDescent="0.25">
      <c r="B85" s="33" t="s">
        <v>31</v>
      </c>
      <c r="C85" s="183" t="e">
        <f>+#REF!</f>
        <v>#REF!</v>
      </c>
      <c r="D85" s="19"/>
      <c r="E85" s="34"/>
      <c r="F85" s="49" t="e">
        <f t="shared" si="20"/>
        <v>#REF!</v>
      </c>
      <c r="G85" s="51">
        <v>7085000</v>
      </c>
      <c r="H85" s="77" t="e">
        <f t="shared" si="2"/>
        <v>#REF!</v>
      </c>
    </row>
    <row r="86" spans="2:15" ht="18" customHeight="1" x14ac:dyDescent="0.25">
      <c r="B86" s="33" t="s">
        <v>32</v>
      </c>
      <c r="C86" s="183" t="e">
        <f>+#REF!+#REF!+#REF!</f>
        <v>#REF!</v>
      </c>
      <c r="D86" s="19"/>
      <c r="E86" s="34"/>
      <c r="F86" s="49" t="e">
        <f t="shared" si="20"/>
        <v>#REF!</v>
      </c>
      <c r="G86" s="51">
        <v>153960000</v>
      </c>
      <c r="H86" s="77" t="e">
        <f t="shared" si="2"/>
        <v>#REF!</v>
      </c>
    </row>
    <row r="87" spans="2:15" x14ac:dyDescent="0.25">
      <c r="B87" s="33" t="s">
        <v>33</v>
      </c>
      <c r="C87" s="183" t="e">
        <f>+#REF!</f>
        <v>#REF!</v>
      </c>
      <c r="D87" s="19"/>
      <c r="E87" s="34"/>
      <c r="F87" s="49" t="e">
        <f t="shared" si="20"/>
        <v>#REF!</v>
      </c>
      <c r="G87" s="51">
        <v>29349000</v>
      </c>
      <c r="H87" s="77" t="e">
        <f t="shared" si="2"/>
        <v>#REF!</v>
      </c>
    </row>
    <row r="88" spans="2:15" x14ac:dyDescent="0.25">
      <c r="B88" s="33" t="s">
        <v>34</v>
      </c>
      <c r="C88" s="183" t="e">
        <f>+#REF!+#REF!</f>
        <v>#REF!</v>
      </c>
      <c r="D88" s="19"/>
      <c r="E88" s="34"/>
      <c r="F88" s="49" t="e">
        <f t="shared" si="20"/>
        <v>#REF!</v>
      </c>
      <c r="G88" s="53">
        <v>36687000</v>
      </c>
      <c r="H88" s="80" t="e">
        <f t="shared" si="2"/>
        <v>#REF!</v>
      </c>
    </row>
    <row r="89" spans="2:15" x14ac:dyDescent="0.25">
      <c r="B89" s="30" t="s">
        <v>8</v>
      </c>
      <c r="C89" s="184" t="e">
        <f>SUM(C90:C106)</f>
        <v>#REF!</v>
      </c>
      <c r="D89" s="36">
        <f>SUM(D90:D106)</f>
        <v>0</v>
      </c>
      <c r="E89" s="36">
        <f>SUM(E90:E106)</f>
        <v>0</v>
      </c>
      <c r="F89" s="48" t="e">
        <f>SUM(F90:F106)</f>
        <v>#REF!</v>
      </c>
      <c r="G89" s="37">
        <f>SUM(G90:G106)</f>
        <v>801264178.36000001</v>
      </c>
      <c r="H89" s="78" t="e">
        <f t="shared" si="2"/>
        <v>#REF!</v>
      </c>
      <c r="L89" s="244"/>
      <c r="O89" s="197"/>
    </row>
    <row r="90" spans="2:15" x14ac:dyDescent="0.25">
      <c r="B90" s="54" t="s">
        <v>147</v>
      </c>
      <c r="C90" s="183">
        <v>46795725</v>
      </c>
      <c r="D90" s="19"/>
      <c r="E90" s="34"/>
      <c r="F90" s="20">
        <f>SUM(C90:E90)</f>
        <v>46795725</v>
      </c>
      <c r="G90" s="167">
        <v>94445906</v>
      </c>
      <c r="H90" s="79">
        <f t="shared" si="2"/>
        <v>-0.50452352058542382</v>
      </c>
    </row>
    <row r="91" spans="2:15" x14ac:dyDescent="0.25">
      <c r="B91" s="54" t="s">
        <v>136</v>
      </c>
      <c r="C91" s="183" t="e">
        <f>+#REF!+#REF!+'ESTACIONES METEREOLÓGICAS'!F7</f>
        <v>#REF!</v>
      </c>
      <c r="D91" s="19"/>
      <c r="E91" s="34"/>
      <c r="F91" s="20" t="e">
        <f t="shared" ref="F91:F106" si="21">SUM(C91:E91)</f>
        <v>#REF!</v>
      </c>
      <c r="G91" s="167">
        <v>100000000</v>
      </c>
      <c r="H91" s="79" t="e">
        <f t="shared" si="2"/>
        <v>#REF!</v>
      </c>
    </row>
    <row r="92" spans="2:15" x14ac:dyDescent="0.25">
      <c r="B92" s="54" t="s">
        <v>35</v>
      </c>
      <c r="C92" s="183">
        <v>0</v>
      </c>
      <c r="D92" s="19"/>
      <c r="E92" s="34"/>
      <c r="F92" s="20">
        <f t="shared" si="21"/>
        <v>0</v>
      </c>
      <c r="G92" s="69">
        <v>0</v>
      </c>
      <c r="H92" s="77" t="e">
        <f t="shared" si="2"/>
        <v>#DIV/0!</v>
      </c>
      <c r="I92" s="193"/>
      <c r="L92" s="244"/>
    </row>
    <row r="93" spans="2:15" x14ac:dyDescent="0.25">
      <c r="B93" s="54" t="s">
        <v>36</v>
      </c>
      <c r="C93" s="183" t="e">
        <f>+#REF!</f>
        <v>#REF!</v>
      </c>
      <c r="D93" s="19"/>
      <c r="E93" s="34"/>
      <c r="F93" s="20" t="e">
        <f t="shared" si="21"/>
        <v>#REF!</v>
      </c>
      <c r="G93" s="69">
        <v>21311220</v>
      </c>
      <c r="H93" s="77" t="e">
        <f t="shared" si="2"/>
        <v>#REF!</v>
      </c>
      <c r="L93" s="198"/>
    </row>
    <row r="94" spans="2:15" x14ac:dyDescent="0.25">
      <c r="B94" s="54" t="s">
        <v>2</v>
      </c>
      <c r="C94" s="183" t="e">
        <f>+#REF!</f>
        <v>#REF!</v>
      </c>
      <c r="D94" s="19"/>
      <c r="E94" s="34"/>
      <c r="F94" s="20" t="e">
        <f t="shared" si="21"/>
        <v>#REF!</v>
      </c>
      <c r="G94" s="69">
        <v>8280000</v>
      </c>
      <c r="H94" s="77" t="e">
        <f t="shared" si="2"/>
        <v>#REF!</v>
      </c>
    </row>
    <row r="95" spans="2:15" x14ac:dyDescent="0.25">
      <c r="B95" s="54" t="s">
        <v>3</v>
      </c>
      <c r="C95" s="183">
        <v>180075881</v>
      </c>
      <c r="D95" s="19"/>
      <c r="E95" s="34"/>
      <c r="F95" s="20">
        <f t="shared" si="21"/>
        <v>180075881</v>
      </c>
      <c r="G95" s="69">
        <v>219358982.36000001</v>
      </c>
      <c r="H95" s="77">
        <f t="shared" si="2"/>
        <v>-0.1790813439110997</v>
      </c>
    </row>
    <row r="96" spans="2:15" x14ac:dyDescent="0.25">
      <c r="B96" s="54" t="s">
        <v>4</v>
      </c>
      <c r="C96" s="183">
        <v>225692798</v>
      </c>
      <c r="D96" s="19"/>
      <c r="E96" s="34"/>
      <c r="F96" s="20">
        <f t="shared" si="21"/>
        <v>225692798</v>
      </c>
      <c r="G96" s="69">
        <v>143715588</v>
      </c>
      <c r="H96" s="77">
        <f t="shared" si="2"/>
        <v>0.5704127933568347</v>
      </c>
      <c r="L96" s="200"/>
      <c r="M96" s="200"/>
    </row>
    <row r="97" spans="2:11" x14ac:dyDescent="0.25">
      <c r="B97" s="54" t="s">
        <v>37</v>
      </c>
      <c r="C97" s="183" t="e">
        <f>+#REF!+#REF!</f>
        <v>#REF!</v>
      </c>
      <c r="D97" s="19"/>
      <c r="E97" s="34"/>
      <c r="F97" s="20" t="e">
        <f t="shared" si="21"/>
        <v>#REF!</v>
      </c>
      <c r="G97" s="69">
        <v>4000000</v>
      </c>
      <c r="H97" s="77" t="e">
        <f t="shared" si="2"/>
        <v>#REF!</v>
      </c>
    </row>
    <row r="98" spans="2:11" x14ac:dyDescent="0.25">
      <c r="B98" s="54" t="s">
        <v>5</v>
      </c>
      <c r="C98" s="183" t="e">
        <f>+#REF!+#REF!+#REF!+#REF!+#REF!+#REF!+#REF!</f>
        <v>#REF!</v>
      </c>
      <c r="D98" s="19"/>
      <c r="E98" s="34"/>
      <c r="F98" s="20" t="e">
        <f t="shared" si="21"/>
        <v>#REF!</v>
      </c>
      <c r="G98" s="69">
        <v>156264000</v>
      </c>
      <c r="H98" s="77" t="e">
        <f t="shared" si="2"/>
        <v>#REF!</v>
      </c>
    </row>
    <row r="99" spans="2:11" x14ac:dyDescent="0.25">
      <c r="B99" s="54" t="s">
        <v>105</v>
      </c>
      <c r="C99" s="183" t="e">
        <f>+#REF!+#REF!+#REF!+#REF!</f>
        <v>#REF!</v>
      </c>
      <c r="D99" s="19"/>
      <c r="E99" s="34"/>
      <c r="F99" s="20" t="e">
        <f t="shared" si="21"/>
        <v>#REF!</v>
      </c>
      <c r="G99" s="69">
        <v>3880000</v>
      </c>
      <c r="H99" s="77" t="e">
        <f t="shared" si="2"/>
        <v>#REF!</v>
      </c>
    </row>
    <row r="100" spans="2:11" x14ac:dyDescent="0.25">
      <c r="B100" s="54" t="s">
        <v>38</v>
      </c>
      <c r="C100" s="183" t="e">
        <f>+#REF!+#REF!+#REF!+#REF!+#REF!+#REF!</f>
        <v>#REF!</v>
      </c>
      <c r="D100" s="19"/>
      <c r="E100" s="34"/>
      <c r="F100" s="20" t="e">
        <f t="shared" si="21"/>
        <v>#REF!</v>
      </c>
      <c r="G100" s="69">
        <v>5668142</v>
      </c>
      <c r="H100" s="77" t="e">
        <f t="shared" si="2"/>
        <v>#REF!</v>
      </c>
    </row>
    <row r="101" spans="2:11" x14ac:dyDescent="0.25">
      <c r="B101" s="54" t="s">
        <v>39</v>
      </c>
      <c r="C101" s="183">
        <v>0</v>
      </c>
      <c r="D101" s="19"/>
      <c r="E101" s="34"/>
      <c r="F101" s="20">
        <f t="shared" si="21"/>
        <v>0</v>
      </c>
      <c r="G101" s="69">
        <v>30000000</v>
      </c>
      <c r="H101" s="77">
        <f t="shared" si="2"/>
        <v>-1</v>
      </c>
      <c r="I101" s="193"/>
    </row>
    <row r="102" spans="2:11" x14ac:dyDescent="0.25">
      <c r="B102" s="54" t="s">
        <v>40</v>
      </c>
      <c r="C102" s="183">
        <v>0</v>
      </c>
      <c r="D102" s="19"/>
      <c r="E102" s="34"/>
      <c r="F102" s="20">
        <f t="shared" si="21"/>
        <v>0</v>
      </c>
      <c r="G102" s="23">
        <v>13629600</v>
      </c>
      <c r="H102" s="77">
        <f t="shared" si="2"/>
        <v>-1</v>
      </c>
      <c r="I102" s="193"/>
    </row>
    <row r="103" spans="2:11" x14ac:dyDescent="0.25">
      <c r="B103" s="54" t="s">
        <v>49</v>
      </c>
      <c r="C103" s="188">
        <v>0</v>
      </c>
      <c r="D103" s="19"/>
      <c r="E103" s="34"/>
      <c r="F103" s="20">
        <f t="shared" si="21"/>
        <v>0</v>
      </c>
      <c r="G103" s="23">
        <v>0</v>
      </c>
      <c r="H103" s="77" t="e">
        <f t="shared" ref="H103:H106" si="22">+(F103-G103)/G103</f>
        <v>#DIV/0!</v>
      </c>
      <c r="I103" s="193"/>
    </row>
    <row r="104" spans="2:11" s="195" customFormat="1" x14ac:dyDescent="0.25">
      <c r="B104" s="33" t="s">
        <v>106</v>
      </c>
      <c r="C104" s="204">
        <v>0</v>
      </c>
      <c r="D104" s="205"/>
      <c r="E104" s="206"/>
      <c r="F104" s="68">
        <f t="shared" si="21"/>
        <v>0</v>
      </c>
      <c r="G104" s="69">
        <v>710740</v>
      </c>
      <c r="H104" s="209">
        <f t="shared" si="22"/>
        <v>-1</v>
      </c>
      <c r="I104" s="193"/>
      <c r="J104" s="193"/>
      <c r="K104" s="194"/>
    </row>
    <row r="105" spans="2:11" x14ac:dyDescent="0.25">
      <c r="B105" s="54" t="s">
        <v>9</v>
      </c>
      <c r="C105" s="183">
        <v>0</v>
      </c>
      <c r="D105" s="34"/>
      <c r="E105" s="34"/>
      <c r="F105" s="20">
        <f t="shared" si="21"/>
        <v>0</v>
      </c>
      <c r="G105" s="23">
        <v>0</v>
      </c>
      <c r="H105" s="77" t="e">
        <f t="shared" si="22"/>
        <v>#DIV/0!</v>
      </c>
      <c r="I105" s="193"/>
    </row>
    <row r="106" spans="2:11" x14ac:dyDescent="0.25">
      <c r="B106" s="54" t="s">
        <v>41</v>
      </c>
      <c r="C106" s="183">
        <v>0</v>
      </c>
      <c r="D106" s="34"/>
      <c r="E106" s="34"/>
      <c r="F106" s="20">
        <f t="shared" si="21"/>
        <v>0</v>
      </c>
      <c r="G106" s="35">
        <v>0</v>
      </c>
      <c r="H106" s="77" t="e">
        <f t="shared" si="22"/>
        <v>#DIV/0!</v>
      </c>
      <c r="I106" s="193"/>
    </row>
    <row r="107" spans="2:11" x14ac:dyDescent="0.25">
      <c r="B107" s="30" t="s">
        <v>43</v>
      </c>
      <c r="C107" s="184" t="e">
        <f>+C108+C120+C124</f>
        <v>#REF!</v>
      </c>
      <c r="D107" s="36">
        <f>+D108+D120+D124</f>
        <v>0</v>
      </c>
      <c r="E107" s="36">
        <f>+E108+E120+E124</f>
        <v>0</v>
      </c>
      <c r="F107" s="36" t="e">
        <f>+F108+F120+F124</f>
        <v>#REF!</v>
      </c>
      <c r="G107" s="37">
        <f>+G108+G120+G124</f>
        <v>1033725360</v>
      </c>
      <c r="H107" s="78" t="e">
        <f t="shared" ref="H107:H128" si="23">+(F107-G107)/G107</f>
        <v>#REF!</v>
      </c>
    </row>
    <row r="108" spans="2:11" x14ac:dyDescent="0.25">
      <c r="B108" s="56" t="s">
        <v>50</v>
      </c>
      <c r="C108" s="184" t="e">
        <f>SUM(C109:C119)</f>
        <v>#REF!</v>
      </c>
      <c r="D108" s="36">
        <f t="shared" ref="D108:F108" si="24">SUM(D109:D119)</f>
        <v>0</v>
      </c>
      <c r="E108" s="36">
        <f t="shared" si="24"/>
        <v>0</v>
      </c>
      <c r="F108" s="36" t="e">
        <f t="shared" si="24"/>
        <v>#REF!</v>
      </c>
      <c r="G108" s="37">
        <f>SUM(G109:G115)</f>
        <v>200625000</v>
      </c>
      <c r="H108" s="78" t="e">
        <f t="shared" si="23"/>
        <v>#REF!</v>
      </c>
    </row>
    <row r="109" spans="2:11" x14ac:dyDescent="0.25">
      <c r="B109" s="31" t="s">
        <v>100</v>
      </c>
      <c r="C109" s="188" t="e">
        <f>+#REF!</f>
        <v>#REF!</v>
      </c>
      <c r="D109" s="55"/>
      <c r="E109" s="55"/>
      <c r="F109" s="20" t="e">
        <f t="shared" ref="F109:F115" si="25">SUM(C109:E109)</f>
        <v>#REF!</v>
      </c>
      <c r="G109" s="32">
        <v>82600000</v>
      </c>
      <c r="H109" s="79" t="e">
        <f t="shared" si="23"/>
        <v>#REF!</v>
      </c>
    </row>
    <row r="110" spans="2:11" x14ac:dyDescent="0.25">
      <c r="B110" s="31" t="s">
        <v>141</v>
      </c>
      <c r="C110" s="183" t="e">
        <f>+#REF!+#REF!+'ESTACIONES METEREOLÓGICAS'!H33</f>
        <v>#REF!</v>
      </c>
      <c r="D110" s="34"/>
      <c r="E110" s="34"/>
      <c r="F110" s="20" t="e">
        <f t="shared" si="25"/>
        <v>#REF!</v>
      </c>
      <c r="G110" s="23">
        <v>5400000</v>
      </c>
      <c r="H110" s="79" t="e">
        <f t="shared" si="23"/>
        <v>#REF!</v>
      </c>
    </row>
    <row r="111" spans="2:11" x14ac:dyDescent="0.25">
      <c r="B111" s="31" t="s">
        <v>103</v>
      </c>
      <c r="C111" s="183" t="e">
        <f>+#REF!+#REF!+'ESTACIONES METEREOLÓGICAS'!G26</f>
        <v>#REF!</v>
      </c>
      <c r="D111" s="34"/>
      <c r="E111" s="34"/>
      <c r="F111" s="20" t="e">
        <f t="shared" si="25"/>
        <v>#REF!</v>
      </c>
      <c r="G111" s="23">
        <v>101745000</v>
      </c>
      <c r="H111" s="79" t="e">
        <f t="shared" si="23"/>
        <v>#REF!</v>
      </c>
    </row>
    <row r="112" spans="2:11" x14ac:dyDescent="0.25">
      <c r="B112" s="31" t="s">
        <v>153</v>
      </c>
      <c r="C112" s="183" t="e">
        <f>+#REF!+#REF!+'ESTACIONES METEREOLÓGICAS'!I38</f>
        <v>#REF!</v>
      </c>
      <c r="D112" s="34"/>
      <c r="E112" s="34"/>
      <c r="F112" s="20" t="e">
        <f t="shared" si="25"/>
        <v>#REF!</v>
      </c>
      <c r="G112" s="23">
        <v>2880000</v>
      </c>
      <c r="H112" s="79" t="e">
        <f t="shared" si="23"/>
        <v>#REF!</v>
      </c>
    </row>
    <row r="113" spans="2:9" x14ac:dyDescent="0.25">
      <c r="B113" s="31" t="s">
        <v>142</v>
      </c>
      <c r="C113" s="183" t="e">
        <f>+#REF!+'ESTACIONES METEREOLÓGICAS'!F21</f>
        <v>#REF!</v>
      </c>
      <c r="D113" s="34"/>
      <c r="E113" s="34"/>
      <c r="F113" s="20" t="e">
        <f t="shared" si="25"/>
        <v>#REF!</v>
      </c>
      <c r="G113" s="23">
        <v>8000000</v>
      </c>
      <c r="H113" s="79" t="e">
        <f t="shared" si="23"/>
        <v>#REF!</v>
      </c>
    </row>
    <row r="114" spans="2:9" x14ac:dyDescent="0.25">
      <c r="B114" s="31" t="s">
        <v>156</v>
      </c>
      <c r="C114" s="183" t="e">
        <f>+#REF!+'ESTACIONES METEREOLÓGICAS'!E31</f>
        <v>#REF!</v>
      </c>
      <c r="D114" s="34"/>
      <c r="E114" s="34"/>
      <c r="F114" s="20" t="e">
        <f t="shared" si="25"/>
        <v>#REF!</v>
      </c>
      <c r="G114" s="23"/>
      <c r="H114" s="79">
        <v>1</v>
      </c>
    </row>
    <row r="115" spans="2:9" x14ac:dyDescent="0.25">
      <c r="B115" s="31" t="s">
        <v>154</v>
      </c>
      <c r="C115" s="183" t="e">
        <f>+#REF!+'ESTACIONES METEREOLÓGICAS'!F26</f>
        <v>#REF!</v>
      </c>
      <c r="D115" s="34"/>
      <c r="E115" s="34"/>
      <c r="F115" s="20" t="e">
        <f t="shared" si="25"/>
        <v>#REF!</v>
      </c>
      <c r="G115" s="23">
        <v>0</v>
      </c>
      <c r="H115" s="79">
        <v>1</v>
      </c>
    </row>
    <row r="116" spans="2:9" x14ac:dyDescent="0.25">
      <c r="B116" s="31" t="s">
        <v>170</v>
      </c>
      <c r="C116" s="183" t="e">
        <f>+#REF!</f>
        <v>#REF!</v>
      </c>
      <c r="D116" s="34"/>
      <c r="E116" s="34"/>
      <c r="F116" s="20" t="e">
        <f t="shared" ref="F116:F117" si="26">SUM(C116:E116)</f>
        <v>#REF!</v>
      </c>
      <c r="G116" s="23">
        <v>0</v>
      </c>
      <c r="H116" s="79">
        <v>1</v>
      </c>
    </row>
    <row r="117" spans="2:9" x14ac:dyDescent="0.25">
      <c r="B117" s="31" t="s">
        <v>157</v>
      </c>
      <c r="C117" s="183" t="e">
        <f>+#REF!+#REF!+'ESTACIONES METEREOLÓGICAS'!F20</f>
        <v>#REF!</v>
      </c>
      <c r="D117" s="34"/>
      <c r="E117" s="34"/>
      <c r="F117" s="20" t="e">
        <f t="shared" si="26"/>
        <v>#REF!</v>
      </c>
      <c r="G117" s="23">
        <v>0</v>
      </c>
      <c r="H117" s="79">
        <v>1</v>
      </c>
    </row>
    <row r="118" spans="2:9" x14ac:dyDescent="0.25">
      <c r="B118" s="31" t="s">
        <v>161</v>
      </c>
      <c r="C118" s="183" t="e">
        <f>+#REF!</f>
        <v>#REF!</v>
      </c>
      <c r="D118" s="34"/>
      <c r="E118" s="34"/>
      <c r="F118" s="20" t="e">
        <f t="shared" ref="F118:F119" si="27">SUM(C118:E118)</f>
        <v>#REF!</v>
      </c>
      <c r="G118" s="23">
        <v>0</v>
      </c>
      <c r="H118" s="79">
        <v>1</v>
      </c>
    </row>
    <row r="119" spans="2:9" x14ac:dyDescent="0.25">
      <c r="B119" s="31" t="s">
        <v>162</v>
      </c>
      <c r="C119" s="183" t="e">
        <f>+#REF!</f>
        <v>#REF!</v>
      </c>
      <c r="D119" s="34"/>
      <c r="E119" s="34"/>
      <c r="F119" s="20" t="e">
        <f t="shared" si="27"/>
        <v>#REF!</v>
      </c>
      <c r="G119" s="23">
        <v>0</v>
      </c>
      <c r="H119" s="79">
        <v>1</v>
      </c>
    </row>
    <row r="120" spans="2:9" x14ac:dyDescent="0.25">
      <c r="B120" s="56" t="s">
        <v>124</v>
      </c>
      <c r="C120" s="184" t="e">
        <f>SUM(C121:C123)</f>
        <v>#REF!</v>
      </c>
      <c r="D120" s="36">
        <f>SUM(D121:D123)</f>
        <v>0</v>
      </c>
      <c r="E120" s="36">
        <f>SUM(E121:E123)</f>
        <v>0</v>
      </c>
      <c r="F120" s="48" t="e">
        <f>SUM(F121:F123)</f>
        <v>#REF!</v>
      </c>
      <c r="G120" s="37">
        <f>+SUM(G121:G124)</f>
        <v>833100360</v>
      </c>
      <c r="H120" s="78" t="e">
        <f t="shared" si="23"/>
        <v>#REF!</v>
      </c>
    </row>
    <row r="121" spans="2:9" x14ac:dyDescent="0.25">
      <c r="B121" s="31" t="s">
        <v>75</v>
      </c>
      <c r="C121" s="183" t="e">
        <f>+#REF!</f>
        <v>#REF!</v>
      </c>
      <c r="D121" s="34"/>
      <c r="E121" s="34"/>
      <c r="F121" s="20" t="e">
        <f t="shared" ref="F121:F125" si="28">SUM(C121:E121)</f>
        <v>#REF!</v>
      </c>
      <c r="G121" s="32">
        <v>595295585</v>
      </c>
      <c r="H121" s="79" t="e">
        <f t="shared" si="23"/>
        <v>#REF!</v>
      </c>
    </row>
    <row r="122" spans="2:9" x14ac:dyDescent="0.25">
      <c r="B122" s="31" t="s">
        <v>76</v>
      </c>
      <c r="C122" s="183" t="e">
        <f>+#REF!</f>
        <v>#REF!</v>
      </c>
      <c r="D122" s="34"/>
      <c r="E122" s="34"/>
      <c r="F122" s="20" t="e">
        <f t="shared" si="28"/>
        <v>#REF!</v>
      </c>
      <c r="G122" s="32">
        <v>142227259</v>
      </c>
      <c r="H122" s="79" t="e">
        <f t="shared" si="23"/>
        <v>#REF!</v>
      </c>
    </row>
    <row r="123" spans="2:9" x14ac:dyDescent="0.25">
      <c r="B123" s="31" t="s">
        <v>77</v>
      </c>
      <c r="C123" s="183" t="e">
        <f>+#REF!</f>
        <v>#REF!</v>
      </c>
      <c r="D123" s="34"/>
      <c r="E123" s="34"/>
      <c r="F123" s="20" t="e">
        <f t="shared" si="28"/>
        <v>#REF!</v>
      </c>
      <c r="G123" s="23">
        <v>95577516</v>
      </c>
      <c r="H123" s="77" t="e">
        <f t="shared" si="23"/>
        <v>#REF!</v>
      </c>
    </row>
    <row r="124" spans="2:9" x14ac:dyDescent="0.25">
      <c r="B124" s="56" t="s">
        <v>146</v>
      </c>
      <c r="C124" s="184">
        <f>+C125</f>
        <v>0</v>
      </c>
      <c r="D124" s="36"/>
      <c r="E124" s="36">
        <f>+E125</f>
        <v>0</v>
      </c>
      <c r="F124" s="48">
        <f>+F125</f>
        <v>0</v>
      </c>
      <c r="G124" s="37">
        <v>0</v>
      </c>
      <c r="H124" s="78" t="e">
        <f t="shared" si="23"/>
        <v>#DIV/0!</v>
      </c>
      <c r="I124" s="193"/>
    </row>
    <row r="125" spans="2:9" ht="16.5" thickBot="1" x14ac:dyDescent="0.3">
      <c r="B125" s="31" t="s">
        <v>145</v>
      </c>
      <c r="C125" s="188">
        <v>0</v>
      </c>
      <c r="D125" s="55"/>
      <c r="E125" s="55"/>
      <c r="F125" s="20">
        <f t="shared" si="28"/>
        <v>0</v>
      </c>
      <c r="G125" s="23">
        <v>0</v>
      </c>
      <c r="H125" s="77" t="e">
        <f t="shared" si="23"/>
        <v>#DIV/0!</v>
      </c>
      <c r="I125" s="193"/>
    </row>
    <row r="126" spans="2:9" x14ac:dyDescent="0.25">
      <c r="B126" s="57" t="s">
        <v>125</v>
      </c>
      <c r="C126" s="189" t="e">
        <f>+C76+C20+C74</f>
        <v>#REF!</v>
      </c>
      <c r="D126" s="58">
        <f>+D76+D20+D74</f>
        <v>0</v>
      </c>
      <c r="E126" s="58">
        <f>+E76+E20+E74</f>
        <v>0</v>
      </c>
      <c r="F126" s="59" t="e">
        <f>+F76+F20+F74</f>
        <v>#REF!</v>
      </c>
      <c r="G126" s="60">
        <f>+G76+G20+G74</f>
        <v>3815618844.98</v>
      </c>
      <c r="H126" s="83" t="e">
        <f t="shared" si="23"/>
        <v>#REF!</v>
      </c>
    </row>
    <row r="127" spans="2:9" x14ac:dyDescent="0.25">
      <c r="B127" s="61" t="s">
        <v>44</v>
      </c>
      <c r="C127" s="184" t="e">
        <f>+C18-C126</f>
        <v>#REF!</v>
      </c>
      <c r="D127" s="36">
        <f>+D18-D126</f>
        <v>0</v>
      </c>
      <c r="E127" s="36">
        <f>+E18-E126</f>
        <v>0</v>
      </c>
      <c r="F127" s="48" t="e">
        <f>+F18-F126</f>
        <v>#REF!</v>
      </c>
      <c r="G127" s="48">
        <f>+G18-G126</f>
        <v>4975438759.0523376</v>
      </c>
      <c r="H127" s="78" t="e">
        <f t="shared" si="23"/>
        <v>#REF!</v>
      </c>
    </row>
    <row r="128" spans="2:9" ht="16.5" thickBot="1" x14ac:dyDescent="0.3">
      <c r="B128" s="62" t="s">
        <v>45</v>
      </c>
      <c r="C128" s="190" t="e">
        <f>SUM(C126:C127)</f>
        <v>#REF!</v>
      </c>
      <c r="D128" s="63">
        <f t="shared" ref="D128:F128" si="29">SUM(D126:D127)</f>
        <v>0</v>
      </c>
      <c r="E128" s="63">
        <f t="shared" si="29"/>
        <v>0</v>
      </c>
      <c r="F128" s="64" t="e">
        <f t="shared" si="29"/>
        <v>#REF!</v>
      </c>
      <c r="G128" s="65">
        <f>SUM(G126:G127)</f>
        <v>8791057604.0323372</v>
      </c>
      <c r="H128" s="84" t="e">
        <f t="shared" si="23"/>
        <v>#REF!</v>
      </c>
    </row>
    <row r="129" spans="2:63" x14ac:dyDescent="0.25">
      <c r="B129" s="4" t="s">
        <v>46</v>
      </c>
      <c r="C129" s="191" t="e">
        <f>+C18-C128</f>
        <v>#REF!</v>
      </c>
      <c r="D129" s="3">
        <f>+D18-D128</f>
        <v>0</v>
      </c>
      <c r="E129" s="3">
        <f>+E18-E128</f>
        <v>0</v>
      </c>
      <c r="F129" s="3" t="e">
        <f>+F18-F128</f>
        <v>#REF!</v>
      </c>
      <c r="J129" s="245"/>
    </row>
    <row r="130" spans="2:63" x14ac:dyDescent="0.25">
      <c r="B130" s="66"/>
      <c r="J130" s="198"/>
    </row>
    <row r="131" spans="2:63" x14ac:dyDescent="0.25">
      <c r="B131" s="66"/>
    </row>
    <row r="133" spans="2:63" s="67" customFormat="1" x14ac:dyDescent="0.25">
      <c r="C133" s="192"/>
      <c r="D133" s="52"/>
      <c r="E133" s="52"/>
      <c r="F133" s="71"/>
      <c r="G133" s="52"/>
      <c r="H133" s="86"/>
      <c r="I133" s="243"/>
      <c r="J133" s="201"/>
      <c r="K133" s="202"/>
      <c r="L133" s="203"/>
      <c r="M133" s="203"/>
      <c r="N133" s="203"/>
      <c r="O133" s="203"/>
      <c r="P133" s="203"/>
      <c r="Q133" s="203"/>
      <c r="R133" s="203"/>
      <c r="S133" s="203"/>
      <c r="T133" s="203"/>
      <c r="U133" s="203"/>
      <c r="V133" s="203"/>
      <c r="W133" s="203"/>
      <c r="X133" s="203"/>
      <c r="Y133" s="203"/>
      <c r="Z133" s="203"/>
      <c r="AA133" s="203"/>
      <c r="AB133" s="203"/>
      <c r="AC133" s="203"/>
      <c r="AD133" s="203"/>
      <c r="AE133" s="203"/>
      <c r="AF133" s="203"/>
      <c r="AG133" s="203"/>
      <c r="AH133" s="203"/>
      <c r="AI133" s="203"/>
      <c r="AJ133" s="203"/>
      <c r="AK133" s="203"/>
      <c r="AL133" s="203"/>
      <c r="AM133" s="203"/>
      <c r="AN133" s="203"/>
      <c r="AO133" s="203"/>
      <c r="AP133" s="203"/>
      <c r="AQ133" s="203"/>
      <c r="AR133" s="203"/>
      <c r="AS133" s="203"/>
      <c r="AT133" s="203"/>
      <c r="AU133" s="203"/>
      <c r="AV133" s="203"/>
      <c r="AW133" s="203"/>
      <c r="AX133" s="203"/>
      <c r="AY133" s="203"/>
      <c r="AZ133" s="203"/>
      <c r="BA133" s="203"/>
      <c r="BB133" s="203"/>
      <c r="BC133" s="203"/>
      <c r="BD133" s="203"/>
      <c r="BE133" s="203"/>
      <c r="BF133" s="203"/>
      <c r="BG133" s="203"/>
      <c r="BH133" s="203"/>
      <c r="BI133" s="203"/>
      <c r="BJ133" s="203"/>
      <c r="BK133" s="203"/>
    </row>
    <row r="134" spans="2:63" s="67" customFormat="1" x14ac:dyDescent="0.25">
      <c r="C134" s="192"/>
      <c r="D134" s="52"/>
      <c r="E134" s="52"/>
      <c r="F134" s="3"/>
      <c r="G134" s="52"/>
      <c r="H134" s="87"/>
      <c r="I134" s="243"/>
      <c r="J134" s="201"/>
      <c r="K134" s="202"/>
      <c r="L134" s="203"/>
      <c r="M134" s="203"/>
      <c r="N134" s="203"/>
      <c r="O134" s="203"/>
      <c r="P134" s="203"/>
      <c r="Q134" s="203"/>
      <c r="R134" s="203"/>
      <c r="S134" s="203"/>
      <c r="T134" s="203"/>
      <c r="U134" s="203"/>
      <c r="V134" s="203"/>
      <c r="W134" s="203"/>
      <c r="X134" s="203"/>
      <c r="Y134" s="203"/>
      <c r="Z134" s="203"/>
      <c r="AA134" s="203"/>
      <c r="AB134" s="203"/>
      <c r="AC134" s="203"/>
      <c r="AD134" s="203"/>
      <c r="AE134" s="203"/>
      <c r="AF134" s="203"/>
      <c r="AG134" s="203"/>
      <c r="AH134" s="203"/>
      <c r="AI134" s="203"/>
      <c r="AJ134" s="203"/>
      <c r="AK134" s="203"/>
      <c r="AL134" s="203"/>
      <c r="AM134" s="203"/>
      <c r="AN134" s="203"/>
      <c r="AO134" s="203"/>
      <c r="AP134" s="203"/>
      <c r="AQ134" s="203"/>
      <c r="AR134" s="203"/>
      <c r="AS134" s="203"/>
      <c r="AT134" s="203"/>
      <c r="AU134" s="203"/>
      <c r="AV134" s="203"/>
      <c r="AW134" s="203"/>
      <c r="AX134" s="203"/>
      <c r="AY134" s="203"/>
      <c r="AZ134" s="203"/>
      <c r="BA134" s="203"/>
      <c r="BB134" s="203"/>
      <c r="BC134" s="203"/>
      <c r="BD134" s="203"/>
      <c r="BE134" s="203"/>
      <c r="BF134" s="203"/>
      <c r="BG134" s="203"/>
      <c r="BH134" s="203"/>
      <c r="BI134" s="203"/>
      <c r="BJ134" s="203"/>
      <c r="BK134" s="203"/>
    </row>
    <row r="135" spans="2:63" s="67" customFormat="1" x14ac:dyDescent="0.25">
      <c r="C135" s="192"/>
      <c r="D135" s="52"/>
      <c r="E135" s="52"/>
      <c r="F135" s="3"/>
      <c r="G135" s="52"/>
      <c r="H135" s="88"/>
      <c r="I135" s="243"/>
      <c r="J135" s="201"/>
      <c r="K135" s="202"/>
      <c r="L135" s="203"/>
      <c r="M135" s="203"/>
      <c r="N135" s="203"/>
      <c r="O135" s="203"/>
      <c r="P135" s="203"/>
      <c r="Q135" s="203"/>
      <c r="R135" s="203"/>
      <c r="S135" s="203"/>
      <c r="T135" s="203"/>
      <c r="U135" s="203"/>
      <c r="V135" s="203"/>
      <c r="W135" s="203"/>
      <c r="X135" s="203"/>
      <c r="Y135" s="203"/>
      <c r="Z135" s="203"/>
      <c r="AA135" s="203"/>
      <c r="AB135" s="203"/>
      <c r="AC135" s="203"/>
      <c r="AD135" s="203"/>
      <c r="AE135" s="203"/>
      <c r="AF135" s="203"/>
      <c r="AG135" s="203"/>
      <c r="AH135" s="203"/>
      <c r="AI135" s="203"/>
      <c r="AJ135" s="203"/>
      <c r="AK135" s="203"/>
      <c r="AL135" s="203"/>
      <c r="AM135" s="203"/>
      <c r="AN135" s="203"/>
      <c r="AO135" s="203"/>
      <c r="AP135" s="203"/>
      <c r="AQ135" s="203"/>
      <c r="AR135" s="203"/>
      <c r="AS135" s="203"/>
      <c r="AT135" s="203"/>
      <c r="AU135" s="203"/>
      <c r="AV135" s="203"/>
      <c r="AW135" s="203"/>
      <c r="AX135" s="203"/>
      <c r="AY135" s="203"/>
      <c r="AZ135" s="203"/>
      <c r="BA135" s="203"/>
      <c r="BB135" s="203"/>
      <c r="BC135" s="203"/>
      <c r="BD135" s="203"/>
      <c r="BE135" s="203"/>
      <c r="BF135" s="203"/>
      <c r="BG135" s="203"/>
      <c r="BH135" s="203"/>
      <c r="BI135" s="203"/>
      <c r="BJ135" s="203"/>
      <c r="BK135" s="203"/>
    </row>
    <row r="136" spans="2:63" s="67" customFormat="1" x14ac:dyDescent="0.25">
      <c r="C136" s="192"/>
      <c r="D136" s="52"/>
      <c r="E136" s="52"/>
      <c r="F136" s="3"/>
      <c r="G136" s="52"/>
      <c r="H136" s="88"/>
      <c r="I136" s="243"/>
      <c r="J136" s="201"/>
      <c r="K136" s="202"/>
      <c r="L136" s="203"/>
      <c r="M136" s="203"/>
      <c r="N136" s="203"/>
      <c r="O136" s="203"/>
      <c r="P136" s="203"/>
      <c r="Q136" s="203"/>
      <c r="R136" s="203"/>
      <c r="S136" s="203"/>
      <c r="T136" s="203"/>
      <c r="U136" s="203"/>
      <c r="V136" s="203"/>
      <c r="W136" s="203"/>
      <c r="X136" s="203"/>
      <c r="Y136" s="203"/>
      <c r="Z136" s="203"/>
      <c r="AA136" s="203"/>
      <c r="AB136" s="203"/>
      <c r="AC136" s="203"/>
      <c r="AD136" s="203"/>
      <c r="AE136" s="203"/>
      <c r="AF136" s="203"/>
      <c r="AG136" s="203"/>
      <c r="AH136" s="203"/>
      <c r="AI136" s="203"/>
      <c r="AJ136" s="203"/>
      <c r="AK136" s="203"/>
      <c r="AL136" s="203"/>
      <c r="AM136" s="203"/>
      <c r="AN136" s="203"/>
      <c r="AO136" s="203"/>
      <c r="AP136" s="203"/>
      <c r="AQ136" s="203"/>
      <c r="AR136" s="203"/>
      <c r="AS136" s="203"/>
      <c r="AT136" s="203"/>
      <c r="AU136" s="203"/>
      <c r="AV136" s="203"/>
      <c r="AW136" s="203"/>
      <c r="AX136" s="203"/>
      <c r="AY136" s="203"/>
      <c r="AZ136" s="203"/>
      <c r="BA136" s="203"/>
      <c r="BB136" s="203"/>
      <c r="BC136" s="203"/>
      <c r="BD136" s="203"/>
      <c r="BE136" s="203"/>
      <c r="BF136" s="203"/>
      <c r="BG136" s="203"/>
      <c r="BH136" s="203"/>
      <c r="BI136" s="203"/>
      <c r="BJ136" s="203"/>
      <c r="BK136" s="203"/>
    </row>
    <row r="137" spans="2:63" s="67" customFormat="1" x14ac:dyDescent="0.25">
      <c r="C137" s="192"/>
      <c r="D137" s="52"/>
      <c r="E137" s="52"/>
      <c r="F137" s="52"/>
      <c r="G137" s="52"/>
      <c r="H137" s="88"/>
      <c r="I137" s="243"/>
      <c r="J137" s="201"/>
      <c r="K137" s="202"/>
      <c r="L137" s="203"/>
      <c r="M137" s="203"/>
      <c r="N137" s="203"/>
      <c r="O137" s="203"/>
      <c r="P137" s="203"/>
      <c r="Q137" s="203"/>
      <c r="R137" s="203"/>
      <c r="S137" s="203"/>
      <c r="T137" s="203"/>
      <c r="U137" s="203"/>
      <c r="V137" s="203"/>
      <c r="W137" s="203"/>
      <c r="X137" s="203"/>
      <c r="Y137" s="203"/>
      <c r="Z137" s="203"/>
      <c r="AA137" s="203"/>
      <c r="AB137" s="203"/>
      <c r="AC137" s="203"/>
      <c r="AD137" s="203"/>
      <c r="AE137" s="203"/>
      <c r="AF137" s="203"/>
      <c r="AG137" s="203"/>
      <c r="AH137" s="203"/>
      <c r="AI137" s="203"/>
      <c r="AJ137" s="203"/>
      <c r="AK137" s="203"/>
      <c r="AL137" s="203"/>
      <c r="AM137" s="203"/>
      <c r="AN137" s="203"/>
      <c r="AO137" s="203"/>
      <c r="AP137" s="203"/>
      <c r="AQ137" s="203"/>
      <c r="AR137" s="203"/>
      <c r="AS137" s="203"/>
      <c r="AT137" s="203"/>
      <c r="AU137" s="203"/>
      <c r="AV137" s="203"/>
      <c r="AW137" s="203"/>
      <c r="AX137" s="203"/>
      <c r="AY137" s="203"/>
      <c r="AZ137" s="203"/>
      <c r="BA137" s="203"/>
      <c r="BB137" s="203"/>
      <c r="BC137" s="203"/>
      <c r="BD137" s="203"/>
      <c r="BE137" s="203"/>
      <c r="BF137" s="203"/>
      <c r="BG137" s="203"/>
      <c r="BH137" s="203"/>
      <c r="BI137" s="203"/>
      <c r="BJ137" s="203"/>
      <c r="BK137" s="203"/>
    </row>
    <row r="138" spans="2:63" s="67" customFormat="1" x14ac:dyDescent="0.25">
      <c r="C138" s="192"/>
      <c r="D138" s="52"/>
      <c r="E138" s="52"/>
      <c r="F138" s="52"/>
      <c r="G138" s="52"/>
      <c r="H138" s="89"/>
      <c r="I138" s="243"/>
      <c r="J138" s="201"/>
      <c r="K138" s="202"/>
      <c r="L138" s="203"/>
      <c r="M138" s="203"/>
      <c r="N138" s="203"/>
      <c r="O138" s="203"/>
      <c r="P138" s="203"/>
      <c r="Q138" s="203"/>
      <c r="R138" s="203"/>
      <c r="S138" s="203"/>
      <c r="T138" s="203"/>
      <c r="U138" s="203"/>
      <c r="V138" s="203"/>
      <c r="W138" s="203"/>
      <c r="X138" s="203"/>
      <c r="Y138" s="203"/>
      <c r="Z138" s="203"/>
      <c r="AA138" s="203"/>
      <c r="AB138" s="203"/>
      <c r="AC138" s="203"/>
      <c r="AD138" s="203"/>
      <c r="AE138" s="203"/>
      <c r="AF138" s="203"/>
      <c r="AG138" s="203"/>
      <c r="AH138" s="203"/>
      <c r="AI138" s="203"/>
      <c r="AJ138" s="203"/>
      <c r="AK138" s="203"/>
      <c r="AL138" s="203"/>
      <c r="AM138" s="203"/>
      <c r="AN138" s="203"/>
      <c r="AO138" s="203"/>
      <c r="AP138" s="203"/>
      <c r="AQ138" s="203"/>
      <c r="AR138" s="203"/>
      <c r="AS138" s="203"/>
      <c r="AT138" s="203"/>
      <c r="AU138" s="203"/>
      <c r="AV138" s="203"/>
      <c r="AW138" s="203"/>
      <c r="AX138" s="203"/>
      <c r="AY138" s="203"/>
      <c r="AZ138" s="203"/>
      <c r="BA138" s="203"/>
      <c r="BB138" s="203"/>
      <c r="BC138" s="203"/>
      <c r="BD138" s="203"/>
      <c r="BE138" s="203"/>
      <c r="BF138" s="203"/>
      <c r="BG138" s="203"/>
      <c r="BH138" s="203"/>
      <c r="BI138" s="203"/>
      <c r="BJ138" s="203"/>
      <c r="BK138" s="203"/>
    </row>
    <row r="139" spans="2:63" s="67" customFormat="1" x14ac:dyDescent="0.25">
      <c r="C139" s="192"/>
      <c r="D139" s="52"/>
      <c r="E139" s="52"/>
      <c r="F139" s="52"/>
      <c r="G139" s="52"/>
      <c r="H139" s="90"/>
      <c r="I139" s="243"/>
      <c r="J139" s="201"/>
      <c r="K139" s="202"/>
      <c r="L139" s="203"/>
      <c r="M139" s="203"/>
      <c r="N139" s="203"/>
      <c r="O139" s="203"/>
      <c r="P139" s="203"/>
      <c r="Q139" s="203"/>
      <c r="R139" s="203"/>
      <c r="S139" s="203"/>
      <c r="T139" s="203"/>
      <c r="U139" s="203"/>
      <c r="V139" s="203"/>
      <c r="W139" s="203"/>
      <c r="X139" s="203"/>
      <c r="Y139" s="203"/>
      <c r="Z139" s="203"/>
      <c r="AA139" s="203"/>
      <c r="AB139" s="203"/>
      <c r="AC139" s="203"/>
      <c r="AD139" s="203"/>
      <c r="AE139" s="203"/>
      <c r="AF139" s="203"/>
      <c r="AG139" s="203"/>
      <c r="AH139" s="203"/>
      <c r="AI139" s="203"/>
      <c r="AJ139" s="203"/>
      <c r="AK139" s="203"/>
      <c r="AL139" s="203"/>
      <c r="AM139" s="203"/>
      <c r="AN139" s="203"/>
      <c r="AO139" s="203"/>
      <c r="AP139" s="203"/>
      <c r="AQ139" s="203"/>
      <c r="AR139" s="203"/>
      <c r="AS139" s="203"/>
      <c r="AT139" s="203"/>
      <c r="AU139" s="203"/>
      <c r="AV139" s="203"/>
      <c r="AW139" s="203"/>
      <c r="AX139" s="203"/>
      <c r="AY139" s="203"/>
      <c r="AZ139" s="203"/>
      <c r="BA139" s="203"/>
      <c r="BB139" s="203"/>
      <c r="BC139" s="203"/>
      <c r="BD139" s="203"/>
      <c r="BE139" s="203"/>
      <c r="BF139" s="203"/>
      <c r="BG139" s="203"/>
      <c r="BH139" s="203"/>
      <c r="BI139" s="203"/>
      <c r="BJ139" s="203"/>
      <c r="BK139" s="203"/>
    </row>
    <row r="140" spans="2:63" x14ac:dyDescent="0.25">
      <c r="H140" s="89"/>
    </row>
    <row r="141" spans="2:63" x14ac:dyDescent="0.25">
      <c r="H141" s="89"/>
    </row>
  </sheetData>
  <autoFilter ref="B7:H132"/>
  <mergeCells count="6">
    <mergeCell ref="B8:B9"/>
    <mergeCell ref="B2:H2"/>
    <mergeCell ref="B3:H3"/>
    <mergeCell ref="B4:H4"/>
    <mergeCell ref="B5:H5"/>
    <mergeCell ref="B6:H6"/>
  </mergeCells>
  <printOptions horizontalCentered="1" gridLines="1"/>
  <pageMargins left="0.39370078740157483" right="0.39370078740157483" top="0.39370078740157483" bottom="0.39370078740157483" header="0.51181102362204722" footer="0.51181102362204722"/>
  <pageSetup scale="80" fitToHeight="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11"/>
  <sheetViews>
    <sheetView zoomScaleNormal="100" workbookViewId="0">
      <selection activeCell="F11" sqref="F11"/>
    </sheetView>
  </sheetViews>
  <sheetFormatPr baseColWidth="10" defaultRowHeight="15" x14ac:dyDescent="0.25"/>
  <cols>
    <col min="1" max="1" width="11.42578125" style="108"/>
    <col min="2" max="2" width="41" style="108" customWidth="1"/>
    <col min="3" max="3" width="18.140625" style="108" customWidth="1"/>
    <col min="4" max="4" width="13" style="108" customWidth="1"/>
    <col min="5" max="5" width="12" style="108" customWidth="1"/>
    <col min="6" max="6" width="17.42578125" style="108" bestFit="1" customWidth="1"/>
    <col min="7" max="7" width="15" style="108" customWidth="1"/>
    <col min="8" max="8" width="14" style="108" bestFit="1" customWidth="1"/>
    <col min="9" max="9" width="70.5703125" style="108" customWidth="1"/>
    <col min="10" max="16384" width="11.42578125" style="108"/>
  </cols>
  <sheetData>
    <row r="1" spans="2:12" ht="15.75" x14ac:dyDescent="0.25">
      <c r="B1" s="292" t="s">
        <v>12</v>
      </c>
      <c r="C1" s="292"/>
      <c r="D1" s="292"/>
      <c r="E1" s="292"/>
      <c r="F1" s="292"/>
      <c r="G1" s="292"/>
      <c r="H1" s="292"/>
      <c r="I1" s="292"/>
    </row>
    <row r="2" spans="2:12" x14ac:dyDescent="0.25">
      <c r="B2" s="293" t="s">
        <v>163</v>
      </c>
      <c r="C2" s="293"/>
      <c r="D2" s="293"/>
      <c r="E2" s="293"/>
      <c r="F2" s="293"/>
      <c r="G2" s="293"/>
      <c r="H2" s="293"/>
      <c r="I2" s="293"/>
    </row>
    <row r="3" spans="2:12" x14ac:dyDescent="0.25">
      <c r="B3" s="293"/>
      <c r="C3" s="293"/>
      <c r="D3" s="293"/>
      <c r="E3" s="293"/>
      <c r="F3" s="293"/>
      <c r="G3" s="293"/>
      <c r="H3" s="293"/>
      <c r="I3" s="293"/>
    </row>
    <row r="4" spans="2:12" ht="16.5" thickBot="1" x14ac:dyDescent="0.3">
      <c r="B4" s="214"/>
      <c r="C4" s="214"/>
      <c r="D4" s="214"/>
      <c r="E4" s="214"/>
      <c r="F4" s="214"/>
      <c r="G4" s="214"/>
      <c r="H4" s="214"/>
      <c r="I4" s="214"/>
    </row>
    <row r="5" spans="2:12" ht="32.25" thickBot="1" x14ac:dyDescent="0.3">
      <c r="B5" s="124" t="s">
        <v>69</v>
      </c>
      <c r="C5" s="106" t="s">
        <v>93</v>
      </c>
      <c r="D5" s="125" t="s">
        <v>53</v>
      </c>
      <c r="E5" s="74" t="s">
        <v>63</v>
      </c>
      <c r="F5" s="233" t="s">
        <v>138</v>
      </c>
      <c r="G5" s="234" t="s">
        <v>137</v>
      </c>
      <c r="H5" s="235" t="s">
        <v>60</v>
      </c>
      <c r="I5" s="130" t="s">
        <v>61</v>
      </c>
    </row>
    <row r="6" spans="2:12" ht="15.75" x14ac:dyDescent="0.25">
      <c r="B6" s="216" t="s">
        <v>8</v>
      </c>
      <c r="C6" s="217"/>
      <c r="D6" s="218"/>
      <c r="E6" s="219"/>
      <c r="F6" s="229"/>
      <c r="G6" s="230"/>
      <c r="H6" s="221"/>
      <c r="I6" s="220"/>
    </row>
    <row r="7" spans="2:12" s="123" customFormat="1" ht="15.75" x14ac:dyDescent="0.25">
      <c r="B7" s="98" t="s">
        <v>139</v>
      </c>
      <c r="C7" s="173"/>
      <c r="D7" s="73"/>
      <c r="E7" s="211"/>
      <c r="F7" s="232">
        <f>SUM(F8:F8)</f>
        <v>0</v>
      </c>
      <c r="G7" s="236">
        <v>0</v>
      </c>
      <c r="H7" s="223"/>
      <c r="I7" s="172"/>
      <c r="J7" s="126"/>
      <c r="K7" s="126"/>
      <c r="L7" s="127"/>
    </row>
    <row r="8" spans="2:12" ht="45" x14ac:dyDescent="0.25">
      <c r="B8" s="213" t="s">
        <v>164</v>
      </c>
      <c r="C8" s="175">
        <v>2000000</v>
      </c>
      <c r="D8" s="158">
        <v>44</v>
      </c>
      <c r="E8" s="212" t="s">
        <v>165</v>
      </c>
      <c r="F8" s="237">
        <v>0</v>
      </c>
      <c r="G8" s="231">
        <v>0</v>
      </c>
      <c r="H8" s="222">
        <v>1</v>
      </c>
      <c r="I8" s="215" t="s">
        <v>172</v>
      </c>
    </row>
    <row r="9" spans="2:12" s="123" customFormat="1" ht="15.75" x14ac:dyDescent="0.25">
      <c r="B9" s="98" t="s">
        <v>148</v>
      </c>
      <c r="C9" s="173"/>
      <c r="D9" s="73"/>
      <c r="E9" s="211"/>
      <c r="F9" s="232">
        <f>SUM(F10)</f>
        <v>0</v>
      </c>
      <c r="G9" s="236">
        <f>SUM(G10:G17)</f>
        <v>0</v>
      </c>
      <c r="H9" s="223">
        <v>1</v>
      </c>
      <c r="I9" s="172"/>
      <c r="J9" s="126"/>
      <c r="K9" s="126"/>
      <c r="L9" s="127"/>
    </row>
    <row r="10" spans="2:12" ht="76.5" thickBot="1" x14ac:dyDescent="0.3">
      <c r="B10" s="93" t="s">
        <v>166</v>
      </c>
      <c r="C10" s="224">
        <v>14000000</v>
      </c>
      <c r="D10" s="225">
        <v>1</v>
      </c>
      <c r="E10" s="226" t="s">
        <v>91</v>
      </c>
      <c r="F10" s="238">
        <v>0</v>
      </c>
      <c r="G10" s="239">
        <v>0</v>
      </c>
      <c r="H10" s="242">
        <v>1</v>
      </c>
      <c r="I10" s="227" t="s">
        <v>167</v>
      </c>
    </row>
    <row r="11" spans="2:12" ht="16.5" thickBot="1" x14ac:dyDescent="0.3">
      <c r="B11" s="128" t="s">
        <v>45</v>
      </c>
      <c r="C11" s="150"/>
      <c r="D11" s="129"/>
      <c r="E11" s="174"/>
      <c r="F11" s="240">
        <f>+F9+F7</f>
        <v>0</v>
      </c>
      <c r="G11" s="241">
        <v>0</v>
      </c>
      <c r="H11" s="228">
        <v>1</v>
      </c>
      <c r="I11" s="131"/>
    </row>
  </sheetData>
  <mergeCells count="2">
    <mergeCell ref="B1:I1"/>
    <mergeCell ref="B2:I3"/>
  </mergeCells>
  <printOptions horizontalCentered="1"/>
  <pageMargins left="0.19685039370078741" right="0.19685039370078741" top="0.39370078740157483" bottom="0.39370078740157483" header="0.31496062992125984" footer="0.31496062992125984"/>
  <pageSetup scale="6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9"/>
  <sheetViews>
    <sheetView showGridLines="0" tabSelected="1" zoomScale="70" zoomScaleNormal="70" workbookViewId="0">
      <selection activeCell="A3" sqref="A3"/>
    </sheetView>
  </sheetViews>
  <sheetFormatPr baseColWidth="10" defaultColWidth="20.28515625" defaultRowHeight="15" x14ac:dyDescent="0.25"/>
  <cols>
    <col min="1" max="2" width="30.85546875" style="119" customWidth="1"/>
    <col min="3" max="3" width="36.42578125" style="109" customWidth="1"/>
    <col min="4" max="4" width="57.5703125" style="109" customWidth="1"/>
    <col min="5" max="5" width="16.42578125" style="247" customWidth="1"/>
    <col min="6" max="6" width="21.140625" style="248" bestFit="1" customWidth="1"/>
    <col min="7" max="7" width="18.7109375" style="109" customWidth="1"/>
    <col min="8" max="8" width="25.28515625" style="249" customWidth="1"/>
    <col min="9" max="9" width="92.28515625" style="109" customWidth="1"/>
    <col min="10" max="11" width="0" style="109" hidden="1" customWidth="1"/>
    <col min="12" max="12" width="21" style="250" bestFit="1" customWidth="1"/>
    <col min="13" max="13" width="11.7109375" style="109" customWidth="1"/>
    <col min="14" max="257" width="20.28515625" style="109"/>
    <col min="258" max="258" width="45.28515625" style="109" bestFit="1" customWidth="1"/>
    <col min="259" max="259" width="0" style="109" hidden="1" customWidth="1"/>
    <col min="260" max="260" width="15" style="109" bestFit="1" customWidth="1"/>
    <col min="261" max="261" width="12.28515625" style="109" bestFit="1" customWidth="1"/>
    <col min="262" max="264" width="16.7109375" style="109" bestFit="1" customWidth="1"/>
    <col min="265" max="265" width="73.28515625" style="109" customWidth="1"/>
    <col min="266" max="513" width="20.28515625" style="109"/>
    <col min="514" max="514" width="45.28515625" style="109" bestFit="1" customWidth="1"/>
    <col min="515" max="515" width="0" style="109" hidden="1" customWidth="1"/>
    <col min="516" max="516" width="15" style="109" bestFit="1" customWidth="1"/>
    <col min="517" max="517" width="12.28515625" style="109" bestFit="1" customWidth="1"/>
    <col min="518" max="520" width="16.7109375" style="109" bestFit="1" customWidth="1"/>
    <col min="521" max="521" width="73.28515625" style="109" customWidth="1"/>
    <col min="522" max="769" width="20.28515625" style="109"/>
    <col min="770" max="770" width="45.28515625" style="109" bestFit="1" customWidth="1"/>
    <col min="771" max="771" width="0" style="109" hidden="1" customWidth="1"/>
    <col min="772" max="772" width="15" style="109" bestFit="1" customWidth="1"/>
    <col min="773" max="773" width="12.28515625" style="109" bestFit="1" customWidth="1"/>
    <col min="774" max="776" width="16.7109375" style="109" bestFit="1" customWidth="1"/>
    <col min="777" max="777" width="73.28515625" style="109" customWidth="1"/>
    <col min="778" max="1025" width="20.28515625" style="109"/>
    <col min="1026" max="1026" width="45.28515625" style="109" bestFit="1" customWidth="1"/>
    <col min="1027" max="1027" width="0" style="109" hidden="1" customWidth="1"/>
    <col min="1028" max="1028" width="15" style="109" bestFit="1" customWidth="1"/>
    <col min="1029" max="1029" width="12.28515625" style="109" bestFit="1" customWidth="1"/>
    <col min="1030" max="1032" width="16.7109375" style="109" bestFit="1" customWidth="1"/>
    <col min="1033" max="1033" width="73.28515625" style="109" customWidth="1"/>
    <col min="1034" max="1281" width="20.28515625" style="109"/>
    <col min="1282" max="1282" width="45.28515625" style="109" bestFit="1" customWidth="1"/>
    <col min="1283" max="1283" width="0" style="109" hidden="1" customWidth="1"/>
    <col min="1284" max="1284" width="15" style="109" bestFit="1" customWidth="1"/>
    <col min="1285" max="1285" width="12.28515625" style="109" bestFit="1" customWidth="1"/>
    <col min="1286" max="1288" width="16.7109375" style="109" bestFit="1" customWidth="1"/>
    <col min="1289" max="1289" width="73.28515625" style="109" customWidth="1"/>
    <col min="1290" max="1537" width="20.28515625" style="109"/>
    <col min="1538" max="1538" width="45.28515625" style="109" bestFit="1" customWidth="1"/>
    <col min="1539" max="1539" width="0" style="109" hidden="1" customWidth="1"/>
    <col min="1540" max="1540" width="15" style="109" bestFit="1" customWidth="1"/>
    <col min="1541" max="1541" width="12.28515625" style="109" bestFit="1" customWidth="1"/>
    <col min="1542" max="1544" width="16.7109375" style="109" bestFit="1" customWidth="1"/>
    <col min="1545" max="1545" width="73.28515625" style="109" customWidth="1"/>
    <col min="1546" max="1793" width="20.28515625" style="109"/>
    <col min="1794" max="1794" width="45.28515625" style="109" bestFit="1" customWidth="1"/>
    <col min="1795" max="1795" width="0" style="109" hidden="1" customWidth="1"/>
    <col min="1796" max="1796" width="15" style="109" bestFit="1" customWidth="1"/>
    <col min="1797" max="1797" width="12.28515625" style="109" bestFit="1" customWidth="1"/>
    <col min="1798" max="1800" width="16.7109375" style="109" bestFit="1" customWidth="1"/>
    <col min="1801" max="1801" width="73.28515625" style="109" customWidth="1"/>
    <col min="1802" max="2049" width="20.28515625" style="109"/>
    <col min="2050" max="2050" width="45.28515625" style="109" bestFit="1" customWidth="1"/>
    <col min="2051" max="2051" width="0" style="109" hidden="1" customWidth="1"/>
    <col min="2052" max="2052" width="15" style="109" bestFit="1" customWidth="1"/>
    <col min="2053" max="2053" width="12.28515625" style="109" bestFit="1" customWidth="1"/>
    <col min="2054" max="2056" width="16.7109375" style="109" bestFit="1" customWidth="1"/>
    <col min="2057" max="2057" width="73.28515625" style="109" customWidth="1"/>
    <col min="2058" max="2305" width="20.28515625" style="109"/>
    <col min="2306" max="2306" width="45.28515625" style="109" bestFit="1" customWidth="1"/>
    <col min="2307" max="2307" width="0" style="109" hidden="1" customWidth="1"/>
    <col min="2308" max="2308" width="15" style="109" bestFit="1" customWidth="1"/>
    <col min="2309" max="2309" width="12.28515625" style="109" bestFit="1" customWidth="1"/>
    <col min="2310" max="2312" width="16.7109375" style="109" bestFit="1" customWidth="1"/>
    <col min="2313" max="2313" width="73.28515625" style="109" customWidth="1"/>
    <col min="2314" max="2561" width="20.28515625" style="109"/>
    <col min="2562" max="2562" width="45.28515625" style="109" bestFit="1" customWidth="1"/>
    <col min="2563" max="2563" width="0" style="109" hidden="1" customWidth="1"/>
    <col min="2564" max="2564" width="15" style="109" bestFit="1" customWidth="1"/>
    <col min="2565" max="2565" width="12.28515625" style="109" bestFit="1" customWidth="1"/>
    <col min="2566" max="2568" width="16.7109375" style="109" bestFit="1" customWidth="1"/>
    <col min="2569" max="2569" width="73.28515625" style="109" customWidth="1"/>
    <col min="2570" max="2817" width="20.28515625" style="109"/>
    <col min="2818" max="2818" width="45.28515625" style="109" bestFit="1" customWidth="1"/>
    <col min="2819" max="2819" width="0" style="109" hidden="1" customWidth="1"/>
    <col min="2820" max="2820" width="15" style="109" bestFit="1" customWidth="1"/>
    <col min="2821" max="2821" width="12.28515625" style="109" bestFit="1" customWidth="1"/>
    <col min="2822" max="2824" width="16.7109375" style="109" bestFit="1" customWidth="1"/>
    <col min="2825" max="2825" width="73.28515625" style="109" customWidth="1"/>
    <col min="2826" max="3073" width="20.28515625" style="109"/>
    <col min="3074" max="3074" width="45.28515625" style="109" bestFit="1" customWidth="1"/>
    <col min="3075" max="3075" width="0" style="109" hidden="1" customWidth="1"/>
    <col min="3076" max="3076" width="15" style="109" bestFit="1" customWidth="1"/>
    <col min="3077" max="3077" width="12.28515625" style="109" bestFit="1" customWidth="1"/>
    <col min="3078" max="3080" width="16.7109375" style="109" bestFit="1" customWidth="1"/>
    <col min="3081" max="3081" width="73.28515625" style="109" customWidth="1"/>
    <col min="3082" max="3329" width="20.28515625" style="109"/>
    <col min="3330" max="3330" width="45.28515625" style="109" bestFit="1" customWidth="1"/>
    <col min="3331" max="3331" width="0" style="109" hidden="1" customWidth="1"/>
    <col min="3332" max="3332" width="15" style="109" bestFit="1" customWidth="1"/>
    <col min="3333" max="3333" width="12.28515625" style="109" bestFit="1" customWidth="1"/>
    <col min="3334" max="3336" width="16.7109375" style="109" bestFit="1" customWidth="1"/>
    <col min="3337" max="3337" width="73.28515625" style="109" customWidth="1"/>
    <col min="3338" max="3585" width="20.28515625" style="109"/>
    <col min="3586" max="3586" width="45.28515625" style="109" bestFit="1" customWidth="1"/>
    <col min="3587" max="3587" width="0" style="109" hidden="1" customWidth="1"/>
    <col min="3588" max="3588" width="15" style="109" bestFit="1" customWidth="1"/>
    <col min="3589" max="3589" width="12.28515625" style="109" bestFit="1" customWidth="1"/>
    <col min="3590" max="3592" width="16.7109375" style="109" bestFit="1" customWidth="1"/>
    <col min="3593" max="3593" width="73.28515625" style="109" customWidth="1"/>
    <col min="3594" max="3841" width="20.28515625" style="109"/>
    <col min="3842" max="3842" width="45.28515625" style="109" bestFit="1" customWidth="1"/>
    <col min="3843" max="3843" width="0" style="109" hidden="1" customWidth="1"/>
    <col min="3844" max="3844" width="15" style="109" bestFit="1" customWidth="1"/>
    <col min="3845" max="3845" width="12.28515625" style="109" bestFit="1" customWidth="1"/>
    <col min="3846" max="3848" width="16.7109375" style="109" bestFit="1" customWidth="1"/>
    <col min="3849" max="3849" width="73.28515625" style="109" customWidth="1"/>
    <col min="3850" max="4097" width="20.28515625" style="109"/>
    <col min="4098" max="4098" width="45.28515625" style="109" bestFit="1" customWidth="1"/>
    <col min="4099" max="4099" width="0" style="109" hidden="1" customWidth="1"/>
    <col min="4100" max="4100" width="15" style="109" bestFit="1" customWidth="1"/>
    <col min="4101" max="4101" width="12.28515625" style="109" bestFit="1" customWidth="1"/>
    <col min="4102" max="4104" width="16.7109375" style="109" bestFit="1" customWidth="1"/>
    <col min="4105" max="4105" width="73.28515625" style="109" customWidth="1"/>
    <col min="4106" max="4353" width="20.28515625" style="109"/>
    <col min="4354" max="4354" width="45.28515625" style="109" bestFit="1" customWidth="1"/>
    <col min="4355" max="4355" width="0" style="109" hidden="1" customWidth="1"/>
    <col min="4356" max="4356" width="15" style="109" bestFit="1" customWidth="1"/>
    <col min="4357" max="4357" width="12.28515625" style="109" bestFit="1" customWidth="1"/>
    <col min="4358" max="4360" width="16.7109375" style="109" bestFit="1" customWidth="1"/>
    <col min="4361" max="4361" width="73.28515625" style="109" customWidth="1"/>
    <col min="4362" max="4609" width="20.28515625" style="109"/>
    <col min="4610" max="4610" width="45.28515625" style="109" bestFit="1" customWidth="1"/>
    <col min="4611" max="4611" width="0" style="109" hidden="1" customWidth="1"/>
    <col min="4612" max="4612" width="15" style="109" bestFit="1" customWidth="1"/>
    <col min="4613" max="4613" width="12.28515625" style="109" bestFit="1" customWidth="1"/>
    <col min="4614" max="4616" width="16.7109375" style="109" bestFit="1" customWidth="1"/>
    <col min="4617" max="4617" width="73.28515625" style="109" customWidth="1"/>
    <col min="4618" max="4865" width="20.28515625" style="109"/>
    <col min="4866" max="4866" width="45.28515625" style="109" bestFit="1" customWidth="1"/>
    <col min="4867" max="4867" width="0" style="109" hidden="1" customWidth="1"/>
    <col min="4868" max="4868" width="15" style="109" bestFit="1" customWidth="1"/>
    <col min="4869" max="4869" width="12.28515625" style="109" bestFit="1" customWidth="1"/>
    <col min="4870" max="4872" width="16.7109375" style="109" bestFit="1" customWidth="1"/>
    <col min="4873" max="4873" width="73.28515625" style="109" customWidth="1"/>
    <col min="4874" max="5121" width="20.28515625" style="109"/>
    <col min="5122" max="5122" width="45.28515625" style="109" bestFit="1" customWidth="1"/>
    <col min="5123" max="5123" width="0" style="109" hidden="1" customWidth="1"/>
    <col min="5124" max="5124" width="15" style="109" bestFit="1" customWidth="1"/>
    <col min="5125" max="5125" width="12.28515625" style="109" bestFit="1" customWidth="1"/>
    <col min="5126" max="5128" width="16.7109375" style="109" bestFit="1" customWidth="1"/>
    <col min="5129" max="5129" width="73.28515625" style="109" customWidth="1"/>
    <col min="5130" max="5377" width="20.28515625" style="109"/>
    <col min="5378" max="5378" width="45.28515625" style="109" bestFit="1" customWidth="1"/>
    <col min="5379" max="5379" width="0" style="109" hidden="1" customWidth="1"/>
    <col min="5380" max="5380" width="15" style="109" bestFit="1" customWidth="1"/>
    <col min="5381" max="5381" width="12.28515625" style="109" bestFit="1" customWidth="1"/>
    <col min="5382" max="5384" width="16.7109375" style="109" bestFit="1" customWidth="1"/>
    <col min="5385" max="5385" width="73.28515625" style="109" customWidth="1"/>
    <col min="5386" max="5633" width="20.28515625" style="109"/>
    <col min="5634" max="5634" width="45.28515625" style="109" bestFit="1" customWidth="1"/>
    <col min="5635" max="5635" width="0" style="109" hidden="1" customWidth="1"/>
    <col min="5636" max="5636" width="15" style="109" bestFit="1" customWidth="1"/>
    <col min="5637" max="5637" width="12.28515625" style="109" bestFit="1" customWidth="1"/>
    <col min="5638" max="5640" width="16.7109375" style="109" bestFit="1" customWidth="1"/>
    <col min="5641" max="5641" width="73.28515625" style="109" customWidth="1"/>
    <col min="5642" max="5889" width="20.28515625" style="109"/>
    <col min="5890" max="5890" width="45.28515625" style="109" bestFit="1" customWidth="1"/>
    <col min="5891" max="5891" width="0" style="109" hidden="1" customWidth="1"/>
    <col min="5892" max="5892" width="15" style="109" bestFit="1" customWidth="1"/>
    <col min="5893" max="5893" width="12.28515625" style="109" bestFit="1" customWidth="1"/>
    <col min="5894" max="5896" width="16.7109375" style="109" bestFit="1" customWidth="1"/>
    <col min="5897" max="5897" width="73.28515625" style="109" customWidth="1"/>
    <col min="5898" max="6145" width="20.28515625" style="109"/>
    <col min="6146" max="6146" width="45.28515625" style="109" bestFit="1" customWidth="1"/>
    <col min="6147" max="6147" width="0" style="109" hidden="1" customWidth="1"/>
    <col min="6148" max="6148" width="15" style="109" bestFit="1" customWidth="1"/>
    <col min="6149" max="6149" width="12.28515625" style="109" bestFit="1" customWidth="1"/>
    <col min="6150" max="6152" width="16.7109375" style="109" bestFit="1" customWidth="1"/>
    <col min="6153" max="6153" width="73.28515625" style="109" customWidth="1"/>
    <col min="6154" max="6401" width="20.28515625" style="109"/>
    <col min="6402" max="6402" width="45.28515625" style="109" bestFit="1" customWidth="1"/>
    <col min="6403" max="6403" width="0" style="109" hidden="1" customWidth="1"/>
    <col min="6404" max="6404" width="15" style="109" bestFit="1" customWidth="1"/>
    <col min="6405" max="6405" width="12.28515625" style="109" bestFit="1" customWidth="1"/>
    <col min="6406" max="6408" width="16.7109375" style="109" bestFit="1" customWidth="1"/>
    <col min="6409" max="6409" width="73.28515625" style="109" customWidth="1"/>
    <col min="6410" max="6657" width="20.28515625" style="109"/>
    <col min="6658" max="6658" width="45.28515625" style="109" bestFit="1" customWidth="1"/>
    <col min="6659" max="6659" width="0" style="109" hidden="1" customWidth="1"/>
    <col min="6660" max="6660" width="15" style="109" bestFit="1" customWidth="1"/>
    <col min="6661" max="6661" width="12.28515625" style="109" bestFit="1" customWidth="1"/>
    <col min="6662" max="6664" width="16.7109375" style="109" bestFit="1" customWidth="1"/>
    <col min="6665" max="6665" width="73.28515625" style="109" customWidth="1"/>
    <col min="6666" max="6913" width="20.28515625" style="109"/>
    <col min="6914" max="6914" width="45.28515625" style="109" bestFit="1" customWidth="1"/>
    <col min="6915" max="6915" width="0" style="109" hidden="1" customWidth="1"/>
    <col min="6916" max="6916" width="15" style="109" bestFit="1" customWidth="1"/>
    <col min="6917" max="6917" width="12.28515625" style="109" bestFit="1" customWidth="1"/>
    <col min="6918" max="6920" width="16.7109375" style="109" bestFit="1" customWidth="1"/>
    <col min="6921" max="6921" width="73.28515625" style="109" customWidth="1"/>
    <col min="6922" max="7169" width="20.28515625" style="109"/>
    <col min="7170" max="7170" width="45.28515625" style="109" bestFit="1" customWidth="1"/>
    <col min="7171" max="7171" width="0" style="109" hidden="1" customWidth="1"/>
    <col min="7172" max="7172" width="15" style="109" bestFit="1" customWidth="1"/>
    <col min="7173" max="7173" width="12.28515625" style="109" bestFit="1" customWidth="1"/>
    <col min="7174" max="7176" width="16.7109375" style="109" bestFit="1" customWidth="1"/>
    <col min="7177" max="7177" width="73.28515625" style="109" customWidth="1"/>
    <col min="7178" max="7425" width="20.28515625" style="109"/>
    <col min="7426" max="7426" width="45.28515625" style="109" bestFit="1" customWidth="1"/>
    <col min="7427" max="7427" width="0" style="109" hidden="1" customWidth="1"/>
    <col min="7428" max="7428" width="15" style="109" bestFit="1" customWidth="1"/>
    <col min="7429" max="7429" width="12.28515625" style="109" bestFit="1" customWidth="1"/>
    <col min="7430" max="7432" width="16.7109375" style="109" bestFit="1" customWidth="1"/>
    <col min="7433" max="7433" width="73.28515625" style="109" customWidth="1"/>
    <col min="7434" max="7681" width="20.28515625" style="109"/>
    <col min="7682" max="7682" width="45.28515625" style="109" bestFit="1" customWidth="1"/>
    <col min="7683" max="7683" width="0" style="109" hidden="1" customWidth="1"/>
    <col min="7684" max="7684" width="15" style="109" bestFit="1" customWidth="1"/>
    <col min="7685" max="7685" width="12.28515625" style="109" bestFit="1" customWidth="1"/>
    <col min="7686" max="7688" width="16.7109375" style="109" bestFit="1" customWidth="1"/>
    <col min="7689" max="7689" width="73.28515625" style="109" customWidth="1"/>
    <col min="7690" max="7937" width="20.28515625" style="109"/>
    <col min="7938" max="7938" width="45.28515625" style="109" bestFit="1" customWidth="1"/>
    <col min="7939" max="7939" width="0" style="109" hidden="1" customWidth="1"/>
    <col min="7940" max="7940" width="15" style="109" bestFit="1" customWidth="1"/>
    <col min="7941" max="7941" width="12.28515625" style="109" bestFit="1" customWidth="1"/>
    <col min="7942" max="7944" width="16.7109375" style="109" bestFit="1" customWidth="1"/>
    <col min="7945" max="7945" width="73.28515625" style="109" customWidth="1"/>
    <col min="7946" max="8193" width="20.28515625" style="109"/>
    <col min="8194" max="8194" width="45.28515625" style="109" bestFit="1" customWidth="1"/>
    <col min="8195" max="8195" width="0" style="109" hidden="1" customWidth="1"/>
    <col min="8196" max="8196" width="15" style="109" bestFit="1" customWidth="1"/>
    <col min="8197" max="8197" width="12.28515625" style="109" bestFit="1" customWidth="1"/>
    <col min="8198" max="8200" width="16.7109375" style="109" bestFit="1" customWidth="1"/>
    <col min="8201" max="8201" width="73.28515625" style="109" customWidth="1"/>
    <col min="8202" max="8449" width="20.28515625" style="109"/>
    <col min="8450" max="8450" width="45.28515625" style="109" bestFit="1" customWidth="1"/>
    <col min="8451" max="8451" width="0" style="109" hidden="1" customWidth="1"/>
    <col min="8452" max="8452" width="15" style="109" bestFit="1" customWidth="1"/>
    <col min="8453" max="8453" width="12.28515625" style="109" bestFit="1" customWidth="1"/>
    <col min="8454" max="8456" width="16.7109375" style="109" bestFit="1" customWidth="1"/>
    <col min="8457" max="8457" width="73.28515625" style="109" customWidth="1"/>
    <col min="8458" max="8705" width="20.28515625" style="109"/>
    <col min="8706" max="8706" width="45.28515625" style="109" bestFit="1" customWidth="1"/>
    <col min="8707" max="8707" width="0" style="109" hidden="1" customWidth="1"/>
    <col min="8708" max="8708" width="15" style="109" bestFit="1" customWidth="1"/>
    <col min="8709" max="8709" width="12.28515625" style="109" bestFit="1" customWidth="1"/>
    <col min="8710" max="8712" width="16.7109375" style="109" bestFit="1" customWidth="1"/>
    <col min="8713" max="8713" width="73.28515625" style="109" customWidth="1"/>
    <col min="8714" max="8961" width="20.28515625" style="109"/>
    <col min="8962" max="8962" width="45.28515625" style="109" bestFit="1" customWidth="1"/>
    <col min="8963" max="8963" width="0" style="109" hidden="1" customWidth="1"/>
    <col min="8964" max="8964" width="15" style="109" bestFit="1" customWidth="1"/>
    <col min="8965" max="8965" width="12.28515625" style="109" bestFit="1" customWidth="1"/>
    <col min="8966" max="8968" width="16.7109375" style="109" bestFit="1" customWidth="1"/>
    <col min="8969" max="8969" width="73.28515625" style="109" customWidth="1"/>
    <col min="8970" max="9217" width="20.28515625" style="109"/>
    <col min="9218" max="9218" width="45.28515625" style="109" bestFit="1" customWidth="1"/>
    <col min="9219" max="9219" width="0" style="109" hidden="1" customWidth="1"/>
    <col min="9220" max="9220" width="15" style="109" bestFit="1" customWidth="1"/>
    <col min="9221" max="9221" width="12.28515625" style="109" bestFit="1" customWidth="1"/>
    <col min="9222" max="9224" width="16.7109375" style="109" bestFit="1" customWidth="1"/>
    <col min="9225" max="9225" width="73.28515625" style="109" customWidth="1"/>
    <col min="9226" max="9473" width="20.28515625" style="109"/>
    <col min="9474" max="9474" width="45.28515625" style="109" bestFit="1" customWidth="1"/>
    <col min="9475" max="9475" width="0" style="109" hidden="1" customWidth="1"/>
    <col min="9476" max="9476" width="15" style="109" bestFit="1" customWidth="1"/>
    <col min="9477" max="9477" width="12.28515625" style="109" bestFit="1" customWidth="1"/>
    <col min="9478" max="9480" width="16.7109375" style="109" bestFit="1" customWidth="1"/>
    <col min="9481" max="9481" width="73.28515625" style="109" customWidth="1"/>
    <col min="9482" max="9729" width="20.28515625" style="109"/>
    <col min="9730" max="9730" width="45.28515625" style="109" bestFit="1" customWidth="1"/>
    <col min="9731" max="9731" width="0" style="109" hidden="1" customWidth="1"/>
    <col min="9732" max="9732" width="15" style="109" bestFit="1" customWidth="1"/>
    <col min="9733" max="9733" width="12.28515625" style="109" bestFit="1" customWidth="1"/>
    <col min="9734" max="9736" width="16.7109375" style="109" bestFit="1" customWidth="1"/>
    <col min="9737" max="9737" width="73.28515625" style="109" customWidth="1"/>
    <col min="9738" max="9985" width="20.28515625" style="109"/>
    <col min="9986" max="9986" width="45.28515625" style="109" bestFit="1" customWidth="1"/>
    <col min="9987" max="9987" width="0" style="109" hidden="1" customWidth="1"/>
    <col min="9988" max="9988" width="15" style="109" bestFit="1" customWidth="1"/>
    <col min="9989" max="9989" width="12.28515625" style="109" bestFit="1" customWidth="1"/>
    <col min="9990" max="9992" width="16.7109375" style="109" bestFit="1" customWidth="1"/>
    <col min="9993" max="9993" width="73.28515625" style="109" customWidth="1"/>
    <col min="9994" max="10241" width="20.28515625" style="109"/>
    <col min="10242" max="10242" width="45.28515625" style="109" bestFit="1" customWidth="1"/>
    <col min="10243" max="10243" width="0" style="109" hidden="1" customWidth="1"/>
    <col min="10244" max="10244" width="15" style="109" bestFit="1" customWidth="1"/>
    <col min="10245" max="10245" width="12.28515625" style="109" bestFit="1" customWidth="1"/>
    <col min="10246" max="10248" width="16.7109375" style="109" bestFit="1" customWidth="1"/>
    <col min="10249" max="10249" width="73.28515625" style="109" customWidth="1"/>
    <col min="10250" max="10497" width="20.28515625" style="109"/>
    <col min="10498" max="10498" width="45.28515625" style="109" bestFit="1" customWidth="1"/>
    <col min="10499" max="10499" width="0" style="109" hidden="1" customWidth="1"/>
    <col min="10500" max="10500" width="15" style="109" bestFit="1" customWidth="1"/>
    <col min="10501" max="10501" width="12.28515625" style="109" bestFit="1" customWidth="1"/>
    <col min="10502" max="10504" width="16.7109375" style="109" bestFit="1" customWidth="1"/>
    <col min="10505" max="10505" width="73.28515625" style="109" customWidth="1"/>
    <col min="10506" max="10753" width="20.28515625" style="109"/>
    <col min="10754" max="10754" width="45.28515625" style="109" bestFit="1" customWidth="1"/>
    <col min="10755" max="10755" width="0" style="109" hidden="1" customWidth="1"/>
    <col min="10756" max="10756" width="15" style="109" bestFit="1" customWidth="1"/>
    <col min="10757" max="10757" width="12.28515625" style="109" bestFit="1" customWidth="1"/>
    <col min="10758" max="10760" width="16.7109375" style="109" bestFit="1" customWidth="1"/>
    <col min="10761" max="10761" width="73.28515625" style="109" customWidth="1"/>
    <col min="10762" max="11009" width="20.28515625" style="109"/>
    <col min="11010" max="11010" width="45.28515625" style="109" bestFit="1" customWidth="1"/>
    <col min="11011" max="11011" width="0" style="109" hidden="1" customWidth="1"/>
    <col min="11012" max="11012" width="15" style="109" bestFit="1" customWidth="1"/>
    <col min="11013" max="11013" width="12.28515625" style="109" bestFit="1" customWidth="1"/>
    <col min="11014" max="11016" width="16.7109375" style="109" bestFit="1" customWidth="1"/>
    <col min="11017" max="11017" width="73.28515625" style="109" customWidth="1"/>
    <col min="11018" max="11265" width="20.28515625" style="109"/>
    <col min="11266" max="11266" width="45.28515625" style="109" bestFit="1" customWidth="1"/>
    <col min="11267" max="11267" width="0" style="109" hidden="1" customWidth="1"/>
    <col min="11268" max="11268" width="15" style="109" bestFit="1" customWidth="1"/>
    <col min="11269" max="11269" width="12.28515625" style="109" bestFit="1" customWidth="1"/>
    <col min="11270" max="11272" width="16.7109375" style="109" bestFit="1" customWidth="1"/>
    <col min="11273" max="11273" width="73.28515625" style="109" customWidth="1"/>
    <col min="11274" max="11521" width="20.28515625" style="109"/>
    <col min="11522" max="11522" width="45.28515625" style="109" bestFit="1" customWidth="1"/>
    <col min="11523" max="11523" width="0" style="109" hidden="1" customWidth="1"/>
    <col min="11524" max="11524" width="15" style="109" bestFit="1" customWidth="1"/>
    <col min="11525" max="11525" width="12.28515625" style="109" bestFit="1" customWidth="1"/>
    <col min="11526" max="11528" width="16.7109375" style="109" bestFit="1" customWidth="1"/>
    <col min="11529" max="11529" width="73.28515625" style="109" customWidth="1"/>
    <col min="11530" max="11777" width="20.28515625" style="109"/>
    <col min="11778" max="11778" width="45.28515625" style="109" bestFit="1" customWidth="1"/>
    <col min="11779" max="11779" width="0" style="109" hidden="1" customWidth="1"/>
    <col min="11780" max="11780" width="15" style="109" bestFit="1" customWidth="1"/>
    <col min="11781" max="11781" width="12.28515625" style="109" bestFit="1" customWidth="1"/>
    <col min="11782" max="11784" width="16.7109375" style="109" bestFit="1" customWidth="1"/>
    <col min="11785" max="11785" width="73.28515625" style="109" customWidth="1"/>
    <col min="11786" max="12033" width="20.28515625" style="109"/>
    <col min="12034" max="12034" width="45.28515625" style="109" bestFit="1" customWidth="1"/>
    <col min="12035" max="12035" width="0" style="109" hidden="1" customWidth="1"/>
    <col min="12036" max="12036" width="15" style="109" bestFit="1" customWidth="1"/>
    <col min="12037" max="12037" width="12.28515625" style="109" bestFit="1" customWidth="1"/>
    <col min="12038" max="12040" width="16.7109375" style="109" bestFit="1" customWidth="1"/>
    <col min="12041" max="12041" width="73.28515625" style="109" customWidth="1"/>
    <col min="12042" max="12289" width="20.28515625" style="109"/>
    <col min="12290" max="12290" width="45.28515625" style="109" bestFit="1" customWidth="1"/>
    <col min="12291" max="12291" width="0" style="109" hidden="1" customWidth="1"/>
    <col min="12292" max="12292" width="15" style="109" bestFit="1" customWidth="1"/>
    <col min="12293" max="12293" width="12.28515625" style="109" bestFit="1" customWidth="1"/>
    <col min="12294" max="12296" width="16.7109375" style="109" bestFit="1" customWidth="1"/>
    <col min="12297" max="12297" width="73.28515625" style="109" customWidth="1"/>
    <col min="12298" max="12545" width="20.28515625" style="109"/>
    <col min="12546" max="12546" width="45.28515625" style="109" bestFit="1" customWidth="1"/>
    <col min="12547" max="12547" width="0" style="109" hidden="1" customWidth="1"/>
    <col min="12548" max="12548" width="15" style="109" bestFit="1" customWidth="1"/>
    <col min="12549" max="12549" width="12.28515625" style="109" bestFit="1" customWidth="1"/>
    <col min="12550" max="12552" width="16.7109375" style="109" bestFit="1" customWidth="1"/>
    <col min="12553" max="12553" width="73.28515625" style="109" customWidth="1"/>
    <col min="12554" max="12801" width="20.28515625" style="109"/>
    <col min="12802" max="12802" width="45.28515625" style="109" bestFit="1" customWidth="1"/>
    <col min="12803" max="12803" width="0" style="109" hidden="1" customWidth="1"/>
    <col min="12804" max="12804" width="15" style="109" bestFit="1" customWidth="1"/>
    <col min="12805" max="12805" width="12.28515625" style="109" bestFit="1" customWidth="1"/>
    <col min="12806" max="12808" width="16.7109375" style="109" bestFit="1" customWidth="1"/>
    <col min="12809" max="12809" width="73.28515625" style="109" customWidth="1"/>
    <col min="12810" max="13057" width="20.28515625" style="109"/>
    <col min="13058" max="13058" width="45.28515625" style="109" bestFit="1" customWidth="1"/>
    <col min="13059" max="13059" width="0" style="109" hidden="1" customWidth="1"/>
    <col min="13060" max="13060" width="15" style="109" bestFit="1" customWidth="1"/>
    <col min="13061" max="13061" width="12.28515625" style="109" bestFit="1" customWidth="1"/>
    <col min="13062" max="13064" width="16.7109375" style="109" bestFit="1" customWidth="1"/>
    <col min="13065" max="13065" width="73.28515625" style="109" customWidth="1"/>
    <col min="13066" max="13313" width="20.28515625" style="109"/>
    <col min="13314" max="13314" width="45.28515625" style="109" bestFit="1" customWidth="1"/>
    <col min="13315" max="13315" width="0" style="109" hidden="1" customWidth="1"/>
    <col min="13316" max="13316" width="15" style="109" bestFit="1" customWidth="1"/>
    <col min="13317" max="13317" width="12.28515625" style="109" bestFit="1" customWidth="1"/>
    <col min="13318" max="13320" width="16.7109375" style="109" bestFit="1" customWidth="1"/>
    <col min="13321" max="13321" width="73.28515625" style="109" customWidth="1"/>
    <col min="13322" max="13569" width="20.28515625" style="109"/>
    <col min="13570" max="13570" width="45.28515625" style="109" bestFit="1" customWidth="1"/>
    <col min="13571" max="13571" width="0" style="109" hidden="1" customWidth="1"/>
    <col min="13572" max="13572" width="15" style="109" bestFit="1" customWidth="1"/>
    <col min="13573" max="13573" width="12.28515625" style="109" bestFit="1" customWidth="1"/>
    <col min="13574" max="13576" width="16.7109375" style="109" bestFit="1" customWidth="1"/>
    <col min="13577" max="13577" width="73.28515625" style="109" customWidth="1"/>
    <col min="13578" max="13825" width="20.28515625" style="109"/>
    <col min="13826" max="13826" width="45.28515625" style="109" bestFit="1" customWidth="1"/>
    <col min="13827" max="13827" width="0" style="109" hidden="1" customWidth="1"/>
    <col min="13828" max="13828" width="15" style="109" bestFit="1" customWidth="1"/>
    <col min="13829" max="13829" width="12.28515625" style="109" bestFit="1" customWidth="1"/>
    <col min="13830" max="13832" width="16.7109375" style="109" bestFit="1" customWidth="1"/>
    <col min="13833" max="13833" width="73.28515625" style="109" customWidth="1"/>
    <col min="13834" max="14081" width="20.28515625" style="109"/>
    <col min="14082" max="14082" width="45.28515625" style="109" bestFit="1" customWidth="1"/>
    <col min="14083" max="14083" width="0" style="109" hidden="1" customWidth="1"/>
    <col min="14084" max="14084" width="15" style="109" bestFit="1" customWidth="1"/>
    <col min="14085" max="14085" width="12.28515625" style="109" bestFit="1" customWidth="1"/>
    <col min="14086" max="14088" width="16.7109375" style="109" bestFit="1" customWidth="1"/>
    <col min="14089" max="14089" width="73.28515625" style="109" customWidth="1"/>
    <col min="14090" max="14337" width="20.28515625" style="109"/>
    <col min="14338" max="14338" width="45.28515625" style="109" bestFit="1" customWidth="1"/>
    <col min="14339" max="14339" width="0" style="109" hidden="1" customWidth="1"/>
    <col min="14340" max="14340" width="15" style="109" bestFit="1" customWidth="1"/>
    <col min="14341" max="14341" width="12.28515625" style="109" bestFit="1" customWidth="1"/>
    <col min="14342" max="14344" width="16.7109375" style="109" bestFit="1" customWidth="1"/>
    <col min="14345" max="14345" width="73.28515625" style="109" customWidth="1"/>
    <col min="14346" max="14593" width="20.28515625" style="109"/>
    <col min="14594" max="14594" width="45.28515625" style="109" bestFit="1" customWidth="1"/>
    <col min="14595" max="14595" width="0" style="109" hidden="1" customWidth="1"/>
    <col min="14596" max="14596" width="15" style="109" bestFit="1" customWidth="1"/>
    <col min="14597" max="14597" width="12.28515625" style="109" bestFit="1" customWidth="1"/>
    <col min="14598" max="14600" width="16.7109375" style="109" bestFit="1" customWidth="1"/>
    <col min="14601" max="14601" width="73.28515625" style="109" customWidth="1"/>
    <col min="14602" max="14849" width="20.28515625" style="109"/>
    <col min="14850" max="14850" width="45.28515625" style="109" bestFit="1" customWidth="1"/>
    <col min="14851" max="14851" width="0" style="109" hidden="1" customWidth="1"/>
    <col min="14852" max="14852" width="15" style="109" bestFit="1" customWidth="1"/>
    <col min="14853" max="14853" width="12.28515625" style="109" bestFit="1" customWidth="1"/>
    <col min="14854" max="14856" width="16.7109375" style="109" bestFit="1" customWidth="1"/>
    <col min="14857" max="14857" width="73.28515625" style="109" customWidth="1"/>
    <col min="14858" max="15105" width="20.28515625" style="109"/>
    <col min="15106" max="15106" width="45.28515625" style="109" bestFit="1" customWidth="1"/>
    <col min="15107" max="15107" width="0" style="109" hidden="1" customWidth="1"/>
    <col min="15108" max="15108" width="15" style="109" bestFit="1" customWidth="1"/>
    <col min="15109" max="15109" width="12.28515625" style="109" bestFit="1" customWidth="1"/>
    <col min="15110" max="15112" width="16.7109375" style="109" bestFit="1" customWidth="1"/>
    <col min="15113" max="15113" width="73.28515625" style="109" customWidth="1"/>
    <col min="15114" max="15361" width="20.28515625" style="109"/>
    <col min="15362" max="15362" width="45.28515625" style="109" bestFit="1" customWidth="1"/>
    <col min="15363" max="15363" width="0" style="109" hidden="1" customWidth="1"/>
    <col min="15364" max="15364" width="15" style="109" bestFit="1" customWidth="1"/>
    <col min="15365" max="15365" width="12.28515625" style="109" bestFit="1" customWidth="1"/>
    <col min="15366" max="15368" width="16.7109375" style="109" bestFit="1" customWidth="1"/>
    <col min="15369" max="15369" width="73.28515625" style="109" customWidth="1"/>
    <col min="15370" max="15617" width="20.28515625" style="109"/>
    <col min="15618" max="15618" width="45.28515625" style="109" bestFit="1" customWidth="1"/>
    <col min="15619" max="15619" width="0" style="109" hidden="1" customWidth="1"/>
    <col min="15620" max="15620" width="15" style="109" bestFit="1" customWidth="1"/>
    <col min="15621" max="15621" width="12.28515625" style="109" bestFit="1" customWidth="1"/>
    <col min="15622" max="15624" width="16.7109375" style="109" bestFit="1" customWidth="1"/>
    <col min="15625" max="15625" width="73.28515625" style="109" customWidth="1"/>
    <col min="15626" max="15873" width="20.28515625" style="109"/>
    <col min="15874" max="15874" width="45.28515625" style="109" bestFit="1" customWidth="1"/>
    <col min="15875" max="15875" width="0" style="109" hidden="1" customWidth="1"/>
    <col min="15876" max="15876" width="15" style="109" bestFit="1" customWidth="1"/>
    <col min="15877" max="15877" width="12.28515625" style="109" bestFit="1" customWidth="1"/>
    <col min="15878" max="15880" width="16.7109375" style="109" bestFit="1" customWidth="1"/>
    <col min="15881" max="15881" width="73.28515625" style="109" customWidth="1"/>
    <col min="15882" max="16129" width="20.28515625" style="109"/>
    <col min="16130" max="16130" width="45.28515625" style="109" bestFit="1" customWidth="1"/>
    <col min="16131" max="16131" width="0" style="109" hidden="1" customWidth="1"/>
    <col min="16132" max="16132" width="15" style="109" bestFit="1" customWidth="1"/>
    <col min="16133" max="16133" width="12.28515625" style="109" bestFit="1" customWidth="1"/>
    <col min="16134" max="16136" width="16.7109375" style="109" bestFit="1" customWidth="1"/>
    <col min="16137" max="16137" width="73.28515625" style="109" customWidth="1"/>
    <col min="16138" max="16384" width="20.28515625" style="109"/>
  </cols>
  <sheetData>
    <row r="1" spans="1:12" s="110" customFormat="1" ht="18" customHeight="1" x14ac:dyDescent="0.2">
      <c r="A1" s="295" t="s">
        <v>12</v>
      </c>
      <c r="B1" s="295"/>
      <c r="C1" s="295"/>
      <c r="D1" s="295"/>
      <c r="E1" s="295"/>
      <c r="F1" s="295"/>
      <c r="G1" s="295"/>
      <c r="H1" s="295"/>
      <c r="I1" s="295"/>
    </row>
    <row r="2" spans="1:12" s="110" customFormat="1" ht="18" customHeight="1" x14ac:dyDescent="0.2">
      <c r="A2" s="295" t="s">
        <v>304</v>
      </c>
      <c r="B2" s="295"/>
      <c r="C2" s="295"/>
      <c r="D2" s="295"/>
      <c r="E2" s="295"/>
      <c r="F2" s="295"/>
      <c r="G2" s="295"/>
      <c r="H2" s="295"/>
      <c r="I2" s="295"/>
    </row>
    <row r="3" spans="1:12" ht="15.75" thickBot="1" x14ac:dyDescent="0.3"/>
    <row r="4" spans="1:12" s="119" customFormat="1" ht="34.9" customHeight="1" x14ac:dyDescent="0.25">
      <c r="A4" s="308" t="s">
        <v>176</v>
      </c>
      <c r="B4" s="308" t="s">
        <v>177</v>
      </c>
      <c r="C4" s="309" t="s">
        <v>52</v>
      </c>
      <c r="D4" s="309" t="s">
        <v>178</v>
      </c>
      <c r="E4" s="310" t="s">
        <v>62</v>
      </c>
      <c r="F4" s="309" t="s">
        <v>53</v>
      </c>
      <c r="G4" s="309" t="s">
        <v>179</v>
      </c>
      <c r="H4" s="310" t="s">
        <v>189</v>
      </c>
      <c r="I4" s="311" t="s">
        <v>61</v>
      </c>
      <c r="L4" s="251"/>
    </row>
    <row r="5" spans="1:12" s="123" customFormat="1" ht="75" x14ac:dyDescent="0.25">
      <c r="A5" s="296" t="s">
        <v>190</v>
      </c>
      <c r="B5" s="296" t="s">
        <v>219</v>
      </c>
      <c r="C5" s="210" t="s">
        <v>180</v>
      </c>
      <c r="D5" s="252" t="s">
        <v>181</v>
      </c>
      <c r="E5" s="253">
        <v>327966.66666666669</v>
      </c>
      <c r="F5" s="254">
        <v>3</v>
      </c>
      <c r="G5" s="265" t="s">
        <v>65</v>
      </c>
      <c r="H5" s="255">
        <f>+E5*F5</f>
        <v>983900</v>
      </c>
      <c r="I5" s="256" t="s">
        <v>199</v>
      </c>
    </row>
    <row r="6" spans="1:12" s="123" customFormat="1" ht="45" x14ac:dyDescent="0.25">
      <c r="A6" s="296"/>
      <c r="B6" s="296"/>
      <c r="C6" s="317" t="s">
        <v>168</v>
      </c>
      <c r="D6" s="256" t="s">
        <v>217</v>
      </c>
      <c r="E6" s="299">
        <v>3500000</v>
      </c>
      <c r="F6" s="300">
        <v>1</v>
      </c>
      <c r="G6" s="300" t="s">
        <v>121</v>
      </c>
      <c r="H6" s="255">
        <f t="shared" ref="H6:H14" si="0">+E6*F6</f>
        <v>3500000</v>
      </c>
      <c r="I6" s="256" t="s">
        <v>208</v>
      </c>
    </row>
    <row r="7" spans="1:12" s="123" customFormat="1" ht="45" x14ac:dyDescent="0.25">
      <c r="A7" s="296"/>
      <c r="B7" s="296"/>
      <c r="C7" s="317" t="s">
        <v>200</v>
      </c>
      <c r="D7" s="256" t="s">
        <v>217</v>
      </c>
      <c r="E7" s="299">
        <v>900000</v>
      </c>
      <c r="F7" s="300">
        <v>1</v>
      </c>
      <c r="G7" s="300" t="s">
        <v>73</v>
      </c>
      <c r="H7" s="255">
        <f t="shared" si="0"/>
        <v>900000</v>
      </c>
      <c r="I7" s="256" t="s">
        <v>209</v>
      </c>
    </row>
    <row r="8" spans="1:12" s="123" customFormat="1" ht="45" x14ac:dyDescent="0.25">
      <c r="A8" s="296"/>
      <c r="B8" s="296"/>
      <c r="C8" s="317" t="s">
        <v>132</v>
      </c>
      <c r="D8" s="256" t="s">
        <v>217</v>
      </c>
      <c r="E8" s="299">
        <v>900000</v>
      </c>
      <c r="F8" s="300">
        <v>1</v>
      </c>
      <c r="G8" s="300" t="s">
        <v>73</v>
      </c>
      <c r="H8" s="255">
        <f t="shared" si="0"/>
        <v>900000</v>
      </c>
      <c r="I8" s="256" t="s">
        <v>209</v>
      </c>
    </row>
    <row r="9" spans="1:12" s="123" customFormat="1" ht="60" x14ac:dyDescent="0.25">
      <c r="A9" s="296"/>
      <c r="B9" s="296"/>
      <c r="C9" s="317" t="s">
        <v>201</v>
      </c>
      <c r="D9" s="256" t="s">
        <v>217</v>
      </c>
      <c r="E9" s="299">
        <v>590000</v>
      </c>
      <c r="F9" s="300">
        <v>12</v>
      </c>
      <c r="G9" s="300" t="s">
        <v>202</v>
      </c>
      <c r="H9" s="255">
        <f t="shared" si="0"/>
        <v>7080000</v>
      </c>
      <c r="I9" s="256" t="s">
        <v>210</v>
      </c>
    </row>
    <row r="10" spans="1:12" s="123" customFormat="1" ht="90" x14ac:dyDescent="0.25">
      <c r="A10" s="296"/>
      <c r="B10" s="296"/>
      <c r="C10" s="317" t="s">
        <v>203</v>
      </c>
      <c r="D10" s="256" t="s">
        <v>217</v>
      </c>
      <c r="E10" s="299">
        <v>30000</v>
      </c>
      <c r="F10" s="300">
        <v>12</v>
      </c>
      <c r="G10" s="300" t="s">
        <v>202</v>
      </c>
      <c r="H10" s="255">
        <f t="shared" si="0"/>
        <v>360000</v>
      </c>
      <c r="I10" s="256" t="s">
        <v>211</v>
      </c>
    </row>
    <row r="11" spans="1:12" s="123" customFormat="1" ht="45" x14ac:dyDescent="0.25">
      <c r="A11" s="296"/>
      <c r="B11" s="296"/>
      <c r="C11" s="317" t="s">
        <v>204</v>
      </c>
      <c r="D11" s="256" t="s">
        <v>217</v>
      </c>
      <c r="E11" s="299">
        <v>300000</v>
      </c>
      <c r="F11" s="300">
        <v>1</v>
      </c>
      <c r="G11" s="300" t="s">
        <v>205</v>
      </c>
      <c r="H11" s="255">
        <f t="shared" si="0"/>
        <v>300000</v>
      </c>
      <c r="I11" s="256" t="s">
        <v>212</v>
      </c>
    </row>
    <row r="12" spans="1:12" s="123" customFormat="1" ht="45" x14ac:dyDescent="0.25">
      <c r="A12" s="296"/>
      <c r="B12" s="296"/>
      <c r="C12" s="317" t="s">
        <v>206</v>
      </c>
      <c r="D12" s="256" t="s">
        <v>217</v>
      </c>
      <c r="E12" s="299">
        <v>900000</v>
      </c>
      <c r="F12" s="300">
        <v>1</v>
      </c>
      <c r="G12" s="300" t="s">
        <v>207</v>
      </c>
      <c r="H12" s="255">
        <f t="shared" si="0"/>
        <v>900000</v>
      </c>
      <c r="I12" s="256" t="s">
        <v>213</v>
      </c>
    </row>
    <row r="13" spans="1:12" s="123" customFormat="1" ht="45" x14ac:dyDescent="0.25">
      <c r="A13" s="296"/>
      <c r="B13" s="296"/>
      <c r="C13" s="318" t="s">
        <v>83</v>
      </c>
      <c r="D13" s="256" t="s">
        <v>217</v>
      </c>
      <c r="E13" s="301">
        <v>116382.6657</v>
      </c>
      <c r="F13" s="302">
        <v>2</v>
      </c>
      <c r="G13" s="300" t="s">
        <v>73</v>
      </c>
      <c r="H13" s="255">
        <f t="shared" si="0"/>
        <v>232765.3314</v>
      </c>
      <c r="I13" s="256" t="s">
        <v>214</v>
      </c>
    </row>
    <row r="14" spans="1:12" s="123" customFormat="1" ht="45" x14ac:dyDescent="0.25">
      <c r="A14" s="296"/>
      <c r="B14" s="296"/>
      <c r="C14" s="257" t="s">
        <v>87</v>
      </c>
      <c r="D14" s="256" t="s">
        <v>217</v>
      </c>
      <c r="E14" s="262">
        <v>30000</v>
      </c>
      <c r="F14" s="261">
        <v>1</v>
      </c>
      <c r="G14" s="265" t="s">
        <v>66</v>
      </c>
      <c r="H14" s="262">
        <f t="shared" si="0"/>
        <v>30000</v>
      </c>
      <c r="I14" s="256" t="s">
        <v>143</v>
      </c>
    </row>
    <row r="15" spans="1:12" s="123" customFormat="1" ht="90" x14ac:dyDescent="0.25">
      <c r="A15" s="296"/>
      <c r="B15" s="296"/>
      <c r="C15" s="319" t="s">
        <v>215</v>
      </c>
      <c r="D15" s="256" t="s">
        <v>218</v>
      </c>
      <c r="E15" s="303">
        <v>420000</v>
      </c>
      <c r="F15" s="304">
        <v>12</v>
      </c>
      <c r="G15" s="304" t="s">
        <v>64</v>
      </c>
      <c r="H15" s="255">
        <f t="shared" ref="H15" si="1">+E15*F15</f>
        <v>5040000</v>
      </c>
      <c r="I15" s="256" t="s">
        <v>216</v>
      </c>
    </row>
    <row r="16" spans="1:12" s="123" customFormat="1" ht="90" x14ac:dyDescent="0.25">
      <c r="A16" s="296" t="s">
        <v>191</v>
      </c>
      <c r="B16" s="296" t="s">
        <v>192</v>
      </c>
      <c r="C16" s="210" t="s">
        <v>54</v>
      </c>
      <c r="D16" s="252" t="s">
        <v>181</v>
      </c>
      <c r="E16" s="253">
        <v>983900</v>
      </c>
      <c r="F16" s="254">
        <v>2</v>
      </c>
      <c r="G16" s="265" t="s">
        <v>70</v>
      </c>
      <c r="H16" s="255">
        <f t="shared" ref="H16:H82" si="2">+E16*F16</f>
        <v>1967800</v>
      </c>
      <c r="I16" s="256" t="s">
        <v>220</v>
      </c>
    </row>
    <row r="17" spans="1:14" ht="45" x14ac:dyDescent="0.25">
      <c r="A17" s="296"/>
      <c r="B17" s="296"/>
      <c r="C17" s="257" t="s">
        <v>144</v>
      </c>
      <c r="D17" s="256" t="s">
        <v>196</v>
      </c>
      <c r="E17" s="258">
        <v>15000000</v>
      </c>
      <c r="F17" s="259">
        <v>1</v>
      </c>
      <c r="G17" s="260" t="s">
        <v>120</v>
      </c>
      <c r="H17" s="258">
        <f t="shared" si="2"/>
        <v>15000000</v>
      </c>
      <c r="I17" s="262" t="s">
        <v>221</v>
      </c>
      <c r="M17" s="99"/>
    </row>
    <row r="18" spans="1:14" ht="45" x14ac:dyDescent="0.25">
      <c r="A18" s="296"/>
      <c r="B18" s="296"/>
      <c r="C18" s="257" t="s">
        <v>144</v>
      </c>
      <c r="D18" s="256" t="s">
        <v>182</v>
      </c>
      <c r="E18" s="301">
        <v>15000000</v>
      </c>
      <c r="F18" s="302">
        <v>1</v>
      </c>
      <c r="G18" s="300" t="s">
        <v>120</v>
      </c>
      <c r="H18" s="258">
        <f t="shared" si="2"/>
        <v>15000000</v>
      </c>
      <c r="I18" s="256" t="s">
        <v>221</v>
      </c>
      <c r="J18" s="297" t="s">
        <v>183</v>
      </c>
      <c r="K18" s="298"/>
      <c r="M18" s="99"/>
    </row>
    <row r="19" spans="1:14" ht="45" x14ac:dyDescent="0.25">
      <c r="A19" s="296"/>
      <c r="B19" s="296"/>
      <c r="C19" s="257" t="s">
        <v>200</v>
      </c>
      <c r="D19" s="256" t="s">
        <v>182</v>
      </c>
      <c r="E19" s="299">
        <v>900000</v>
      </c>
      <c r="F19" s="300">
        <v>1</v>
      </c>
      <c r="G19" s="300" t="s">
        <v>73</v>
      </c>
      <c r="H19" s="258">
        <f t="shared" si="2"/>
        <v>900000</v>
      </c>
      <c r="I19" s="256" t="s">
        <v>224</v>
      </c>
      <c r="M19" s="99"/>
    </row>
    <row r="20" spans="1:14" ht="45" x14ac:dyDescent="0.25">
      <c r="A20" s="296"/>
      <c r="B20" s="296"/>
      <c r="C20" s="257" t="s">
        <v>132</v>
      </c>
      <c r="D20" s="256" t="s">
        <v>182</v>
      </c>
      <c r="E20" s="299">
        <v>900000</v>
      </c>
      <c r="F20" s="300">
        <v>1</v>
      </c>
      <c r="G20" s="300" t="s">
        <v>73</v>
      </c>
      <c r="H20" s="262">
        <f t="shared" si="2"/>
        <v>900000</v>
      </c>
      <c r="I20" s="256" t="s">
        <v>224</v>
      </c>
      <c r="M20" s="99"/>
      <c r="N20" s="99"/>
    </row>
    <row r="21" spans="1:14" ht="60" x14ac:dyDescent="0.25">
      <c r="A21" s="296"/>
      <c r="B21" s="296"/>
      <c r="C21" s="257" t="s">
        <v>222</v>
      </c>
      <c r="D21" s="256" t="s">
        <v>302</v>
      </c>
      <c r="E21" s="301">
        <v>80000</v>
      </c>
      <c r="F21" s="302">
        <v>1</v>
      </c>
      <c r="G21" s="300" t="s">
        <v>223</v>
      </c>
      <c r="H21" s="262">
        <f t="shared" si="2"/>
        <v>80000</v>
      </c>
      <c r="I21" s="256" t="s">
        <v>225</v>
      </c>
      <c r="M21" s="99"/>
      <c r="N21" s="99"/>
    </row>
    <row r="22" spans="1:14" ht="45" x14ac:dyDescent="0.25">
      <c r="A22" s="296"/>
      <c r="B22" s="296"/>
      <c r="C22" s="257" t="s">
        <v>83</v>
      </c>
      <c r="D22" s="256" t="s">
        <v>182</v>
      </c>
      <c r="E22" s="301">
        <f>114471*1.0167</f>
        <v>116382.6657</v>
      </c>
      <c r="F22" s="302">
        <v>13</v>
      </c>
      <c r="G22" s="300" t="s">
        <v>73</v>
      </c>
      <c r="H22" s="262">
        <f t="shared" si="2"/>
        <v>1512974.6540999999</v>
      </c>
      <c r="I22" s="256" t="s">
        <v>226</v>
      </c>
      <c r="M22" s="99"/>
      <c r="N22" s="99"/>
    </row>
    <row r="23" spans="1:14" ht="45" x14ac:dyDescent="0.25">
      <c r="A23" s="296"/>
      <c r="B23" s="296"/>
      <c r="C23" s="257" t="s">
        <v>71</v>
      </c>
      <c r="D23" s="256" t="s">
        <v>182</v>
      </c>
      <c r="E23" s="320">
        <v>2300000</v>
      </c>
      <c r="F23" s="305">
        <v>1</v>
      </c>
      <c r="G23" s="321" t="s">
        <v>121</v>
      </c>
      <c r="H23" s="262">
        <f t="shared" si="2"/>
        <v>2300000</v>
      </c>
      <c r="I23" s="256" t="s">
        <v>227</v>
      </c>
      <c r="M23" s="99"/>
      <c r="N23" s="99"/>
    </row>
    <row r="24" spans="1:14" ht="60" x14ac:dyDescent="0.25">
      <c r="A24" s="296"/>
      <c r="B24" s="296"/>
      <c r="C24" s="257" t="s">
        <v>56</v>
      </c>
      <c r="D24" s="267" t="s">
        <v>186</v>
      </c>
      <c r="E24" s="262">
        <v>11469.901049999999</v>
      </c>
      <c r="F24" s="261">
        <v>1200</v>
      </c>
      <c r="G24" s="265" t="s">
        <v>67</v>
      </c>
      <c r="H24" s="262">
        <f t="shared" si="2"/>
        <v>13763881.259999998</v>
      </c>
      <c r="I24" s="256" t="s">
        <v>228</v>
      </c>
      <c r="M24" s="99"/>
      <c r="N24" s="99"/>
    </row>
    <row r="25" spans="1:14" ht="45" x14ac:dyDescent="0.25">
      <c r="A25" s="296"/>
      <c r="B25" s="296"/>
      <c r="C25" s="257" t="s">
        <v>84</v>
      </c>
      <c r="D25" s="267" t="s">
        <v>186</v>
      </c>
      <c r="E25" s="262">
        <v>1628.6207206499998</v>
      </c>
      <c r="F25" s="261">
        <v>5000</v>
      </c>
      <c r="G25" s="265" t="s">
        <v>67</v>
      </c>
      <c r="H25" s="262">
        <f t="shared" si="2"/>
        <v>8143103.6032499988</v>
      </c>
      <c r="I25" s="256" t="s">
        <v>229</v>
      </c>
      <c r="M25" s="99"/>
      <c r="N25" s="99"/>
    </row>
    <row r="26" spans="1:14" ht="45" x14ac:dyDescent="0.25">
      <c r="A26" s="296"/>
      <c r="B26" s="296"/>
      <c r="C26" s="257" t="s">
        <v>85</v>
      </c>
      <c r="D26" s="267" t="s">
        <v>186</v>
      </c>
      <c r="E26" s="262">
        <v>10522.844999999998</v>
      </c>
      <c r="F26" s="261">
        <v>80</v>
      </c>
      <c r="G26" s="265" t="s">
        <v>67</v>
      </c>
      <c r="H26" s="262">
        <f t="shared" si="2"/>
        <v>841827.59999999986</v>
      </c>
      <c r="I26" s="256" t="s">
        <v>230</v>
      </c>
      <c r="M26" s="99"/>
      <c r="N26" s="99"/>
    </row>
    <row r="27" spans="1:14" ht="60" x14ac:dyDescent="0.25">
      <c r="A27" s="296"/>
      <c r="B27" s="296"/>
      <c r="C27" s="257" t="s">
        <v>86</v>
      </c>
      <c r="D27" s="256" t="s">
        <v>303</v>
      </c>
      <c r="E27" s="262">
        <v>450000</v>
      </c>
      <c r="F27" s="261">
        <v>9</v>
      </c>
      <c r="G27" s="265" t="s">
        <v>72</v>
      </c>
      <c r="H27" s="262">
        <f t="shared" si="2"/>
        <v>4050000</v>
      </c>
      <c r="I27" s="256" t="s">
        <v>231</v>
      </c>
      <c r="M27" s="99"/>
      <c r="N27" s="99"/>
    </row>
    <row r="28" spans="1:14" ht="45" x14ac:dyDescent="0.25">
      <c r="A28" s="294" t="s">
        <v>184</v>
      </c>
      <c r="B28" s="294" t="s">
        <v>193</v>
      </c>
      <c r="C28" s="263" t="s">
        <v>232</v>
      </c>
      <c r="D28" s="267" t="s">
        <v>186</v>
      </c>
      <c r="E28" s="306">
        <v>4500000</v>
      </c>
      <c r="F28" s="307">
        <v>1</v>
      </c>
      <c r="G28" s="307" t="s">
        <v>121</v>
      </c>
      <c r="H28" s="262">
        <f t="shared" si="2"/>
        <v>4500000</v>
      </c>
      <c r="I28" s="264" t="s">
        <v>234</v>
      </c>
    </row>
    <row r="29" spans="1:14" ht="45" x14ac:dyDescent="0.25">
      <c r="A29" s="294"/>
      <c r="B29" s="294"/>
      <c r="C29" s="263" t="s">
        <v>132</v>
      </c>
      <c r="D29" s="256" t="s">
        <v>182</v>
      </c>
      <c r="E29" s="306">
        <v>900000</v>
      </c>
      <c r="F29" s="307">
        <v>1</v>
      </c>
      <c r="G29" s="322" t="s">
        <v>91</v>
      </c>
      <c r="H29" s="262">
        <f t="shared" si="2"/>
        <v>900000</v>
      </c>
      <c r="I29" s="264" t="s">
        <v>235</v>
      </c>
    </row>
    <row r="30" spans="1:14" ht="45" x14ac:dyDescent="0.25">
      <c r="A30" s="294"/>
      <c r="B30" s="294"/>
      <c r="C30" s="263" t="s">
        <v>200</v>
      </c>
      <c r="D30" s="256" t="s">
        <v>182</v>
      </c>
      <c r="E30" s="306">
        <v>900000</v>
      </c>
      <c r="F30" s="307">
        <v>1</v>
      </c>
      <c r="G30" s="322" t="s">
        <v>91</v>
      </c>
      <c r="H30" s="262">
        <f t="shared" si="2"/>
        <v>900000</v>
      </c>
      <c r="I30" s="264" t="s">
        <v>235</v>
      </c>
    </row>
    <row r="31" spans="1:14" ht="45" x14ac:dyDescent="0.25">
      <c r="A31" s="294"/>
      <c r="B31" s="294"/>
      <c r="C31" s="263" t="s">
        <v>233</v>
      </c>
      <c r="D31" s="256" t="s">
        <v>182</v>
      </c>
      <c r="E31" s="306">
        <v>350000</v>
      </c>
      <c r="F31" s="307">
        <v>1</v>
      </c>
      <c r="G31" s="322" t="s">
        <v>205</v>
      </c>
      <c r="H31" s="262">
        <f t="shared" si="2"/>
        <v>350000</v>
      </c>
      <c r="I31" s="264" t="s">
        <v>236</v>
      </c>
    </row>
    <row r="32" spans="1:14" ht="60" x14ac:dyDescent="0.25">
      <c r="A32" s="294"/>
      <c r="B32" s="294"/>
      <c r="C32" s="263" t="s">
        <v>222</v>
      </c>
      <c r="D32" s="256" t="s">
        <v>302</v>
      </c>
      <c r="E32" s="306">
        <v>60000</v>
      </c>
      <c r="F32" s="307">
        <v>1</v>
      </c>
      <c r="G32" s="307" t="s">
        <v>223</v>
      </c>
      <c r="H32" s="262">
        <f t="shared" ref="H32:H33" si="3">+E32*F32</f>
        <v>60000</v>
      </c>
      <c r="I32" s="264" t="s">
        <v>225</v>
      </c>
    </row>
    <row r="33" spans="1:13" ht="45" x14ac:dyDescent="0.25">
      <c r="A33" s="294"/>
      <c r="B33" s="294"/>
      <c r="C33" s="263" t="s">
        <v>149</v>
      </c>
      <c r="D33" s="256" t="s">
        <v>182</v>
      </c>
      <c r="E33" s="306">
        <v>143960</v>
      </c>
      <c r="F33" s="307">
        <v>12</v>
      </c>
      <c r="G33" s="307" t="s">
        <v>64</v>
      </c>
      <c r="H33" s="262">
        <f t="shared" si="3"/>
        <v>1727520</v>
      </c>
      <c r="I33" s="264" t="s">
        <v>237</v>
      </c>
    </row>
    <row r="34" spans="1:13" ht="45" x14ac:dyDescent="0.25">
      <c r="A34" s="294"/>
      <c r="B34" s="294"/>
      <c r="C34" s="263" t="s">
        <v>89</v>
      </c>
      <c r="D34" s="267" t="s">
        <v>186</v>
      </c>
      <c r="E34" s="306">
        <v>114803</v>
      </c>
      <c r="F34" s="307">
        <v>3</v>
      </c>
      <c r="G34" s="307" t="s">
        <v>73</v>
      </c>
      <c r="H34" s="262">
        <f t="shared" si="2"/>
        <v>344409</v>
      </c>
      <c r="I34" s="264" t="s">
        <v>238</v>
      </c>
    </row>
    <row r="35" spans="1:13" ht="30" x14ac:dyDescent="0.25">
      <c r="A35" s="294"/>
      <c r="B35" s="294"/>
      <c r="C35" s="257" t="s">
        <v>86</v>
      </c>
      <c r="D35" s="256" t="s">
        <v>303</v>
      </c>
      <c r="E35" s="262">
        <v>90000</v>
      </c>
      <c r="F35" s="261">
        <v>1</v>
      </c>
      <c r="G35" s="265" t="s">
        <v>72</v>
      </c>
      <c r="H35" s="262">
        <f t="shared" ref="H35" si="4">+E35*F35</f>
        <v>90000</v>
      </c>
      <c r="I35" s="256" t="s">
        <v>239</v>
      </c>
    </row>
    <row r="36" spans="1:13" ht="45" x14ac:dyDescent="0.25">
      <c r="A36" s="294"/>
      <c r="B36" s="294"/>
      <c r="C36" s="272" t="s">
        <v>87</v>
      </c>
      <c r="D36" s="256" t="s">
        <v>182</v>
      </c>
      <c r="E36" s="268">
        <v>30000</v>
      </c>
      <c r="F36" s="261">
        <v>1</v>
      </c>
      <c r="G36" s="265" t="s">
        <v>66</v>
      </c>
      <c r="H36" s="271">
        <f t="shared" ref="H36" si="5">+E36*F36</f>
        <v>30000</v>
      </c>
      <c r="I36" s="270" t="s">
        <v>169</v>
      </c>
    </row>
    <row r="37" spans="1:13" ht="75" x14ac:dyDescent="0.25">
      <c r="A37" s="294" t="s">
        <v>185</v>
      </c>
      <c r="B37" s="294" t="s">
        <v>194</v>
      </c>
      <c r="C37" s="210" t="s">
        <v>54</v>
      </c>
      <c r="D37" s="252" t="s">
        <v>181</v>
      </c>
      <c r="E37" s="253">
        <v>327966.66666666669</v>
      </c>
      <c r="F37" s="254">
        <v>3</v>
      </c>
      <c r="G37" s="265" t="s">
        <v>65</v>
      </c>
      <c r="H37" s="262">
        <f t="shared" si="2"/>
        <v>983900</v>
      </c>
      <c r="I37" s="256" t="s">
        <v>240</v>
      </c>
      <c r="M37" s="99"/>
    </row>
    <row r="38" spans="1:13" ht="30" x14ac:dyDescent="0.25">
      <c r="A38" s="294"/>
      <c r="B38" s="294"/>
      <c r="C38" s="266" t="s">
        <v>95</v>
      </c>
      <c r="D38" s="267" t="s">
        <v>186</v>
      </c>
      <c r="E38" s="268">
        <v>300000</v>
      </c>
      <c r="F38" s="261">
        <v>60</v>
      </c>
      <c r="G38" s="265" t="s">
        <v>96</v>
      </c>
      <c r="H38" s="269">
        <f t="shared" si="2"/>
        <v>18000000</v>
      </c>
      <c r="I38" s="270" t="s">
        <v>241</v>
      </c>
    </row>
    <row r="39" spans="1:13" ht="45" x14ac:dyDescent="0.25">
      <c r="A39" s="294"/>
      <c r="B39" s="294"/>
      <c r="C39" s="257" t="s">
        <v>97</v>
      </c>
      <c r="D39" s="256" t="s">
        <v>303</v>
      </c>
      <c r="E39" s="268">
        <v>258160.46400000001</v>
      </c>
      <c r="F39" s="261">
        <v>31</v>
      </c>
      <c r="G39" s="265" t="s">
        <v>72</v>
      </c>
      <c r="H39" s="271">
        <f t="shared" si="2"/>
        <v>8002974.3840000005</v>
      </c>
      <c r="I39" s="270" t="s">
        <v>242</v>
      </c>
    </row>
    <row r="40" spans="1:13" ht="30" x14ac:dyDescent="0.25">
      <c r="A40" s="294"/>
      <c r="B40" s="294"/>
      <c r="C40" s="272" t="s">
        <v>94</v>
      </c>
      <c r="D40" s="267" t="s">
        <v>186</v>
      </c>
      <c r="E40" s="268">
        <v>6055998.21</v>
      </c>
      <c r="F40" s="261">
        <v>1</v>
      </c>
      <c r="G40" s="265" t="s">
        <v>98</v>
      </c>
      <c r="H40" s="271">
        <f t="shared" si="2"/>
        <v>6055998.21</v>
      </c>
      <c r="I40" s="270" t="s">
        <v>243</v>
      </c>
    </row>
    <row r="41" spans="1:13" ht="45" x14ac:dyDescent="0.25">
      <c r="A41" s="294"/>
      <c r="B41" s="294"/>
      <c r="C41" s="272" t="s">
        <v>88</v>
      </c>
      <c r="D41" s="256" t="s">
        <v>182</v>
      </c>
      <c r="E41" s="268">
        <v>116382.6657</v>
      </c>
      <c r="F41" s="261">
        <v>2</v>
      </c>
      <c r="G41" s="265" t="s">
        <v>73</v>
      </c>
      <c r="H41" s="271">
        <f t="shared" si="2"/>
        <v>232765.3314</v>
      </c>
      <c r="I41" s="270" t="s">
        <v>249</v>
      </c>
    </row>
    <row r="42" spans="1:13" ht="30" x14ac:dyDescent="0.25">
      <c r="A42" s="294"/>
      <c r="B42" s="294"/>
      <c r="C42" s="272" t="s">
        <v>244</v>
      </c>
      <c r="D42" s="256" t="s">
        <v>197</v>
      </c>
      <c r="E42" s="268">
        <v>350000</v>
      </c>
      <c r="F42" s="261">
        <v>2</v>
      </c>
      <c r="G42" s="265" t="s">
        <v>248</v>
      </c>
      <c r="H42" s="271">
        <f t="shared" si="2"/>
        <v>700000</v>
      </c>
      <c r="I42" s="270" t="s">
        <v>236</v>
      </c>
    </row>
    <row r="43" spans="1:13" ht="60" x14ac:dyDescent="0.25">
      <c r="A43" s="294"/>
      <c r="B43" s="294"/>
      <c r="C43" s="272" t="s">
        <v>222</v>
      </c>
      <c r="D43" s="256" t="s">
        <v>302</v>
      </c>
      <c r="E43" s="268">
        <v>780000</v>
      </c>
      <c r="F43" s="261">
        <v>1</v>
      </c>
      <c r="G43" s="265" t="s">
        <v>223</v>
      </c>
      <c r="H43" s="271">
        <f t="shared" si="2"/>
        <v>780000</v>
      </c>
      <c r="I43" s="270" t="s">
        <v>225</v>
      </c>
    </row>
    <row r="44" spans="1:13" ht="75" x14ac:dyDescent="0.25">
      <c r="A44" s="294"/>
      <c r="B44" s="294"/>
      <c r="C44" s="272" t="s">
        <v>245</v>
      </c>
      <c r="D44" s="256" t="s">
        <v>198</v>
      </c>
      <c r="E44" s="268">
        <v>20000000</v>
      </c>
      <c r="F44" s="261">
        <v>1</v>
      </c>
      <c r="G44" s="265" t="s">
        <v>245</v>
      </c>
      <c r="H44" s="271">
        <f t="shared" si="2"/>
        <v>20000000</v>
      </c>
      <c r="I44" s="270" t="s">
        <v>250</v>
      </c>
    </row>
    <row r="45" spans="1:13" ht="45" x14ac:dyDescent="0.25">
      <c r="A45" s="294"/>
      <c r="B45" s="294"/>
      <c r="C45" s="272" t="s">
        <v>246</v>
      </c>
      <c r="D45" s="256" t="s">
        <v>198</v>
      </c>
      <c r="E45" s="268">
        <v>850000</v>
      </c>
      <c r="F45" s="261">
        <v>15</v>
      </c>
      <c r="G45" s="265" t="s">
        <v>99</v>
      </c>
      <c r="H45" s="271">
        <f t="shared" si="2"/>
        <v>12750000</v>
      </c>
      <c r="I45" s="270" t="s">
        <v>251</v>
      </c>
    </row>
    <row r="46" spans="1:13" ht="30" x14ac:dyDescent="0.25">
      <c r="A46" s="294"/>
      <c r="B46" s="294"/>
      <c r="C46" s="272" t="s">
        <v>247</v>
      </c>
      <c r="D46" s="256" t="s">
        <v>198</v>
      </c>
      <c r="E46" s="268">
        <v>1500000</v>
      </c>
      <c r="F46" s="261">
        <v>1</v>
      </c>
      <c r="G46" s="265"/>
      <c r="H46" s="271">
        <f t="shared" si="2"/>
        <v>1500000</v>
      </c>
      <c r="I46" s="270" t="s">
        <v>252</v>
      </c>
    </row>
    <row r="47" spans="1:13" ht="75" x14ac:dyDescent="0.25">
      <c r="A47" s="294"/>
      <c r="B47" s="294"/>
      <c r="C47" s="272" t="s">
        <v>140</v>
      </c>
      <c r="D47" s="256" t="s">
        <v>198</v>
      </c>
      <c r="E47" s="268">
        <v>25000000</v>
      </c>
      <c r="F47" s="261">
        <v>3</v>
      </c>
      <c r="G47" s="265" t="s">
        <v>66</v>
      </c>
      <c r="H47" s="271">
        <f t="shared" si="2"/>
        <v>75000000</v>
      </c>
      <c r="I47" s="270" t="s">
        <v>254</v>
      </c>
    </row>
    <row r="48" spans="1:13" ht="30" x14ac:dyDescent="0.25">
      <c r="A48" s="294"/>
      <c r="B48" s="294"/>
      <c r="C48" s="272" t="s">
        <v>253</v>
      </c>
      <c r="D48" s="256" t="s">
        <v>198</v>
      </c>
      <c r="E48" s="268">
        <v>15000000</v>
      </c>
      <c r="F48" s="261">
        <v>1</v>
      </c>
      <c r="G48" s="265" t="s">
        <v>66</v>
      </c>
      <c r="H48" s="271">
        <f t="shared" si="2"/>
        <v>15000000</v>
      </c>
      <c r="I48" s="270" t="s">
        <v>255</v>
      </c>
    </row>
    <row r="49" spans="1:9" ht="45" x14ac:dyDescent="0.25">
      <c r="A49" s="294"/>
      <c r="B49" s="294"/>
      <c r="C49" s="272" t="s">
        <v>100</v>
      </c>
      <c r="D49" s="256" t="s">
        <v>198</v>
      </c>
      <c r="E49" s="268">
        <v>75000</v>
      </c>
      <c r="F49" s="261">
        <v>1000</v>
      </c>
      <c r="G49" s="265" t="s">
        <v>101</v>
      </c>
      <c r="H49" s="271">
        <f t="shared" si="2"/>
        <v>75000000</v>
      </c>
      <c r="I49" s="270" t="s">
        <v>260</v>
      </c>
    </row>
    <row r="50" spans="1:9" ht="45" x14ac:dyDescent="0.25">
      <c r="A50" s="294"/>
      <c r="B50" s="294"/>
      <c r="C50" s="272" t="s">
        <v>256</v>
      </c>
      <c r="D50" s="256" t="s">
        <v>198</v>
      </c>
      <c r="E50" s="268">
        <v>700</v>
      </c>
      <c r="F50" s="261">
        <v>36000</v>
      </c>
      <c r="G50" s="265" t="s">
        <v>259</v>
      </c>
      <c r="H50" s="271">
        <f t="shared" si="2"/>
        <v>25200000</v>
      </c>
      <c r="I50" s="270" t="s">
        <v>261</v>
      </c>
    </row>
    <row r="51" spans="1:9" ht="45" x14ac:dyDescent="0.25">
      <c r="A51" s="294"/>
      <c r="B51" s="294"/>
      <c r="C51" s="272" t="s">
        <v>257</v>
      </c>
      <c r="D51" s="256" t="s">
        <v>198</v>
      </c>
      <c r="E51" s="268">
        <v>900000</v>
      </c>
      <c r="F51" s="261">
        <v>36</v>
      </c>
      <c r="G51" s="265" t="s">
        <v>152</v>
      </c>
      <c r="H51" s="271">
        <f t="shared" si="2"/>
        <v>32400000</v>
      </c>
      <c r="I51" s="270" t="s">
        <v>262</v>
      </c>
    </row>
    <row r="52" spans="1:9" ht="45" x14ac:dyDescent="0.25">
      <c r="A52" s="294"/>
      <c r="B52" s="294"/>
      <c r="C52" s="272" t="s">
        <v>141</v>
      </c>
      <c r="D52" s="256" t="s">
        <v>198</v>
      </c>
      <c r="E52" s="268">
        <v>200000</v>
      </c>
      <c r="F52" s="261">
        <v>60</v>
      </c>
      <c r="G52" s="265" t="s">
        <v>102</v>
      </c>
      <c r="H52" s="271">
        <f t="shared" si="2"/>
        <v>12000000</v>
      </c>
      <c r="I52" s="270" t="s">
        <v>263</v>
      </c>
    </row>
    <row r="53" spans="1:9" ht="45" x14ac:dyDescent="0.25">
      <c r="A53" s="294"/>
      <c r="B53" s="294"/>
      <c r="C53" s="272" t="s">
        <v>103</v>
      </c>
      <c r="D53" s="256" t="s">
        <v>198</v>
      </c>
      <c r="E53" s="268">
        <v>120000</v>
      </c>
      <c r="F53" s="261">
        <v>60</v>
      </c>
      <c r="G53" s="265" t="s">
        <v>102</v>
      </c>
      <c r="H53" s="271">
        <f t="shared" si="2"/>
        <v>7200000</v>
      </c>
      <c r="I53" s="270" t="s">
        <v>264</v>
      </c>
    </row>
    <row r="54" spans="1:9" ht="45" x14ac:dyDescent="0.25">
      <c r="A54" s="294"/>
      <c r="B54" s="294"/>
      <c r="C54" s="272" t="s">
        <v>142</v>
      </c>
      <c r="D54" s="256" t="s">
        <v>198</v>
      </c>
      <c r="E54" s="268">
        <v>110000</v>
      </c>
      <c r="F54" s="261">
        <v>100</v>
      </c>
      <c r="G54" s="265" t="s">
        <v>74</v>
      </c>
      <c r="H54" s="271">
        <f t="shared" si="2"/>
        <v>11000000</v>
      </c>
      <c r="I54" s="270" t="s">
        <v>265</v>
      </c>
    </row>
    <row r="55" spans="1:9" ht="60" x14ac:dyDescent="0.25">
      <c r="A55" s="294"/>
      <c r="B55" s="294"/>
      <c r="C55" s="272" t="s">
        <v>258</v>
      </c>
      <c r="D55" s="256" t="s">
        <v>198</v>
      </c>
      <c r="E55" s="268">
        <v>3000</v>
      </c>
      <c r="F55" s="261">
        <v>20000</v>
      </c>
      <c r="G55" s="265" t="s">
        <v>259</v>
      </c>
      <c r="H55" s="271">
        <f t="shared" si="2"/>
        <v>60000000</v>
      </c>
      <c r="I55" s="270" t="s">
        <v>266</v>
      </c>
    </row>
    <row r="56" spans="1:9" ht="45" x14ac:dyDescent="0.25">
      <c r="A56" s="294"/>
      <c r="B56" s="294"/>
      <c r="C56" s="272" t="s">
        <v>151</v>
      </c>
      <c r="D56" s="256" t="s">
        <v>198</v>
      </c>
      <c r="E56" s="268">
        <v>15000000</v>
      </c>
      <c r="F56" s="261">
        <v>1</v>
      </c>
      <c r="G56" s="265" t="s">
        <v>152</v>
      </c>
      <c r="H56" s="271">
        <f t="shared" si="2"/>
        <v>15000000</v>
      </c>
      <c r="I56" s="270" t="s">
        <v>269</v>
      </c>
    </row>
    <row r="57" spans="1:9" ht="60" x14ac:dyDescent="0.25">
      <c r="A57" s="294"/>
      <c r="B57" s="294"/>
      <c r="C57" s="272" t="s">
        <v>153</v>
      </c>
      <c r="D57" s="256" t="s">
        <v>198</v>
      </c>
      <c r="E57" s="268">
        <v>850000</v>
      </c>
      <c r="F57" s="261">
        <v>12</v>
      </c>
      <c r="G57" s="265" t="s">
        <v>171</v>
      </c>
      <c r="H57" s="271">
        <f t="shared" si="2"/>
        <v>10200000</v>
      </c>
      <c r="I57" s="270" t="s">
        <v>270</v>
      </c>
    </row>
    <row r="58" spans="1:9" ht="45" x14ac:dyDescent="0.25">
      <c r="A58" s="294"/>
      <c r="B58" s="294"/>
      <c r="C58" s="272" t="s">
        <v>154</v>
      </c>
      <c r="D58" s="256" t="s">
        <v>198</v>
      </c>
      <c r="E58" s="268">
        <v>60000</v>
      </c>
      <c r="F58" s="261">
        <v>60</v>
      </c>
      <c r="G58" s="265" t="s">
        <v>155</v>
      </c>
      <c r="H58" s="271">
        <f t="shared" si="2"/>
        <v>3600000</v>
      </c>
      <c r="I58" s="270" t="s">
        <v>271</v>
      </c>
    </row>
    <row r="59" spans="1:9" ht="30" x14ac:dyDescent="0.25">
      <c r="A59" s="294"/>
      <c r="B59" s="294"/>
      <c r="C59" s="272" t="s">
        <v>141</v>
      </c>
      <c r="D59" s="256" t="s">
        <v>198</v>
      </c>
      <c r="E59" s="268">
        <v>150000</v>
      </c>
      <c r="F59" s="261">
        <v>60</v>
      </c>
      <c r="G59" s="265" t="s">
        <v>102</v>
      </c>
      <c r="H59" s="271">
        <f t="shared" si="2"/>
        <v>9000000</v>
      </c>
      <c r="I59" s="270" t="s">
        <v>272</v>
      </c>
    </row>
    <row r="60" spans="1:9" ht="30" x14ac:dyDescent="0.25">
      <c r="A60" s="294"/>
      <c r="B60" s="294"/>
      <c r="C60" s="272" t="s">
        <v>103</v>
      </c>
      <c r="D60" s="256" t="s">
        <v>198</v>
      </c>
      <c r="E60" s="268">
        <v>120000</v>
      </c>
      <c r="F60" s="261">
        <v>60</v>
      </c>
      <c r="G60" s="265" t="s">
        <v>102</v>
      </c>
      <c r="H60" s="271">
        <f t="shared" si="2"/>
        <v>7200000</v>
      </c>
      <c r="I60" s="270" t="s">
        <v>159</v>
      </c>
    </row>
    <row r="61" spans="1:9" ht="30" x14ac:dyDescent="0.25">
      <c r="A61" s="294"/>
      <c r="B61" s="294"/>
      <c r="C61" s="272" t="s">
        <v>157</v>
      </c>
      <c r="D61" s="256" t="s">
        <v>198</v>
      </c>
      <c r="E61" s="268">
        <v>2500000</v>
      </c>
      <c r="F61" s="261">
        <v>1</v>
      </c>
      <c r="G61" s="265" t="s">
        <v>158</v>
      </c>
      <c r="H61" s="271">
        <f t="shared" si="2"/>
        <v>2500000</v>
      </c>
      <c r="I61" s="270" t="s">
        <v>160</v>
      </c>
    </row>
    <row r="62" spans="1:9" ht="30" x14ac:dyDescent="0.25">
      <c r="A62" s="294"/>
      <c r="B62" s="294"/>
      <c r="C62" s="272" t="s">
        <v>267</v>
      </c>
      <c r="D62" s="256" t="s">
        <v>198</v>
      </c>
      <c r="E62" s="268">
        <v>500000</v>
      </c>
      <c r="F62" s="261">
        <v>2</v>
      </c>
      <c r="G62" s="265" t="s">
        <v>268</v>
      </c>
      <c r="H62" s="271">
        <f t="shared" si="2"/>
        <v>1000000</v>
      </c>
      <c r="I62" s="270" t="s">
        <v>273</v>
      </c>
    </row>
    <row r="63" spans="1:9" ht="30" x14ac:dyDescent="0.25">
      <c r="A63" s="294"/>
      <c r="B63" s="294"/>
      <c r="C63" s="272" t="s">
        <v>274</v>
      </c>
      <c r="D63" s="256" t="s">
        <v>198</v>
      </c>
      <c r="E63" s="268">
        <v>500000</v>
      </c>
      <c r="F63" s="261">
        <v>1</v>
      </c>
      <c r="G63" s="265" t="s">
        <v>66</v>
      </c>
      <c r="H63" s="271">
        <f t="shared" si="2"/>
        <v>500000</v>
      </c>
      <c r="I63" s="323" t="s">
        <v>283</v>
      </c>
    </row>
    <row r="64" spans="1:9" ht="30" x14ac:dyDescent="0.25">
      <c r="A64" s="294"/>
      <c r="B64" s="294"/>
      <c r="C64" s="272" t="s">
        <v>275</v>
      </c>
      <c r="D64" s="256" t="s">
        <v>198</v>
      </c>
      <c r="E64" s="268">
        <v>15000000</v>
      </c>
      <c r="F64" s="261">
        <v>1</v>
      </c>
      <c r="G64" s="265" t="s">
        <v>66</v>
      </c>
      <c r="H64" s="271">
        <f t="shared" si="2"/>
        <v>15000000</v>
      </c>
      <c r="I64" s="323"/>
    </row>
    <row r="65" spans="1:9" ht="30" x14ac:dyDescent="0.25">
      <c r="A65" s="294"/>
      <c r="B65" s="294"/>
      <c r="C65" s="272" t="s">
        <v>276</v>
      </c>
      <c r="D65" s="256" t="s">
        <v>198</v>
      </c>
      <c r="E65" s="268">
        <v>15000</v>
      </c>
      <c r="F65" s="261">
        <v>200</v>
      </c>
      <c r="G65" s="265" t="s">
        <v>66</v>
      </c>
      <c r="H65" s="271">
        <f t="shared" si="2"/>
        <v>3000000</v>
      </c>
      <c r="I65" s="323"/>
    </row>
    <row r="66" spans="1:9" ht="30" x14ac:dyDescent="0.25">
      <c r="A66" s="294"/>
      <c r="B66" s="294"/>
      <c r="C66" s="272" t="s">
        <v>277</v>
      </c>
      <c r="D66" s="256" t="s">
        <v>198</v>
      </c>
      <c r="E66" s="268">
        <v>600000</v>
      </c>
      <c r="F66" s="261">
        <v>2</v>
      </c>
      <c r="G66" s="265" t="s">
        <v>66</v>
      </c>
      <c r="H66" s="271">
        <f t="shared" si="2"/>
        <v>1200000</v>
      </c>
      <c r="I66" s="323"/>
    </row>
    <row r="67" spans="1:9" ht="30" x14ac:dyDescent="0.25">
      <c r="A67" s="294"/>
      <c r="B67" s="294"/>
      <c r="C67" s="272" t="s">
        <v>278</v>
      </c>
      <c r="D67" s="256" t="s">
        <v>198</v>
      </c>
      <c r="E67" s="268">
        <v>1000000</v>
      </c>
      <c r="F67" s="261">
        <v>2</v>
      </c>
      <c r="G67" s="265" t="s">
        <v>66</v>
      </c>
      <c r="H67" s="271">
        <f t="shared" si="2"/>
        <v>2000000</v>
      </c>
      <c r="I67" s="323"/>
    </row>
    <row r="68" spans="1:9" ht="30" x14ac:dyDescent="0.25">
      <c r="A68" s="294"/>
      <c r="B68" s="294"/>
      <c r="C68" s="272" t="s">
        <v>279</v>
      </c>
      <c r="D68" s="256" t="s">
        <v>198</v>
      </c>
      <c r="E68" s="268">
        <v>35000000</v>
      </c>
      <c r="F68" s="261">
        <v>1</v>
      </c>
      <c r="G68" s="265" t="s">
        <v>66</v>
      </c>
      <c r="H68" s="271">
        <f t="shared" si="2"/>
        <v>35000000</v>
      </c>
      <c r="I68" s="323"/>
    </row>
    <row r="69" spans="1:9" ht="30" x14ac:dyDescent="0.25">
      <c r="A69" s="294"/>
      <c r="B69" s="294"/>
      <c r="C69" s="272" t="s">
        <v>280</v>
      </c>
      <c r="D69" s="256" t="s">
        <v>198</v>
      </c>
      <c r="E69" s="268">
        <v>40000</v>
      </c>
      <c r="F69" s="261">
        <v>50</v>
      </c>
      <c r="G69" s="265" t="s">
        <v>66</v>
      </c>
      <c r="H69" s="271">
        <f t="shared" si="2"/>
        <v>2000000</v>
      </c>
      <c r="I69" s="323"/>
    </row>
    <row r="70" spans="1:9" ht="30" x14ac:dyDescent="0.25">
      <c r="A70" s="294"/>
      <c r="B70" s="294"/>
      <c r="C70" s="272" t="s">
        <v>281</v>
      </c>
      <c r="D70" s="256" t="s">
        <v>198</v>
      </c>
      <c r="E70" s="268">
        <v>400000</v>
      </c>
      <c r="F70" s="261">
        <v>2</v>
      </c>
      <c r="G70" s="265" t="s">
        <v>66</v>
      </c>
      <c r="H70" s="271">
        <f t="shared" si="2"/>
        <v>800000</v>
      </c>
      <c r="I70" s="323"/>
    </row>
    <row r="71" spans="1:9" ht="60" x14ac:dyDescent="0.25">
      <c r="A71" s="294"/>
      <c r="B71" s="294"/>
      <c r="C71" s="272" t="s">
        <v>282</v>
      </c>
      <c r="D71" s="256" t="s">
        <v>198</v>
      </c>
      <c r="E71" s="268">
        <v>2500000</v>
      </c>
      <c r="F71" s="261">
        <v>8</v>
      </c>
      <c r="G71" s="265" t="s">
        <v>66</v>
      </c>
      <c r="H71" s="271">
        <f t="shared" si="2"/>
        <v>20000000</v>
      </c>
      <c r="I71" s="324" t="s">
        <v>284</v>
      </c>
    </row>
    <row r="72" spans="1:9" ht="45" x14ac:dyDescent="0.25">
      <c r="A72" s="294"/>
      <c r="B72" s="294"/>
      <c r="C72" s="272" t="s">
        <v>161</v>
      </c>
      <c r="D72" s="256" t="s">
        <v>198</v>
      </c>
      <c r="E72" s="268">
        <v>9158848</v>
      </c>
      <c r="F72" s="261">
        <v>1</v>
      </c>
      <c r="G72" s="265" t="s">
        <v>158</v>
      </c>
      <c r="H72" s="271">
        <f t="shared" si="2"/>
        <v>9158848</v>
      </c>
      <c r="I72" s="270" t="s">
        <v>286</v>
      </c>
    </row>
    <row r="73" spans="1:9" ht="30" x14ac:dyDescent="0.25">
      <c r="A73" s="294"/>
      <c r="B73" s="294"/>
      <c r="C73" s="272" t="s">
        <v>162</v>
      </c>
      <c r="D73" s="256" t="s">
        <v>198</v>
      </c>
      <c r="E73" s="268">
        <v>21800000</v>
      </c>
      <c r="F73" s="261">
        <v>1</v>
      </c>
      <c r="G73" s="265" t="s">
        <v>158</v>
      </c>
      <c r="H73" s="271">
        <f t="shared" si="2"/>
        <v>21800000</v>
      </c>
      <c r="I73" s="270" t="s">
        <v>287</v>
      </c>
    </row>
    <row r="74" spans="1:9" ht="45" x14ac:dyDescent="0.25">
      <c r="A74" s="294"/>
      <c r="B74" s="294"/>
      <c r="C74" s="272" t="s">
        <v>157</v>
      </c>
      <c r="D74" s="256" t="s">
        <v>198</v>
      </c>
      <c r="E74" s="268">
        <v>20000000</v>
      </c>
      <c r="F74" s="261">
        <v>2</v>
      </c>
      <c r="G74" s="265" t="s">
        <v>158</v>
      </c>
      <c r="H74" s="271">
        <f t="shared" si="2"/>
        <v>40000000</v>
      </c>
      <c r="I74" s="270" t="s">
        <v>288</v>
      </c>
    </row>
    <row r="75" spans="1:9" ht="45" x14ac:dyDescent="0.25">
      <c r="A75" s="294"/>
      <c r="B75" s="294"/>
      <c r="C75" s="272" t="s">
        <v>285</v>
      </c>
      <c r="D75" s="256" t="s">
        <v>198</v>
      </c>
      <c r="E75" s="268">
        <v>140000</v>
      </c>
      <c r="F75" s="261">
        <v>250</v>
      </c>
      <c r="G75" s="265" t="s">
        <v>102</v>
      </c>
      <c r="H75" s="271">
        <f t="shared" si="2"/>
        <v>35000000</v>
      </c>
      <c r="I75" s="270" t="s">
        <v>289</v>
      </c>
    </row>
    <row r="76" spans="1:9" ht="30" x14ac:dyDescent="0.25">
      <c r="A76" s="294"/>
      <c r="B76" s="294"/>
      <c r="C76" s="272" t="s">
        <v>103</v>
      </c>
      <c r="D76" s="256" t="s">
        <v>198</v>
      </c>
      <c r="E76" s="268">
        <v>120000</v>
      </c>
      <c r="F76" s="261">
        <v>8</v>
      </c>
      <c r="G76" s="265" t="s">
        <v>102</v>
      </c>
      <c r="H76" s="271">
        <f t="shared" si="2"/>
        <v>960000</v>
      </c>
      <c r="I76" s="270" t="s">
        <v>290</v>
      </c>
    </row>
    <row r="77" spans="1:9" ht="150" x14ac:dyDescent="0.25">
      <c r="A77" s="294"/>
      <c r="B77" s="294"/>
      <c r="C77" s="272" t="s">
        <v>291</v>
      </c>
      <c r="D77" s="256" t="s">
        <v>198</v>
      </c>
      <c r="E77" s="268">
        <v>1000000</v>
      </c>
      <c r="F77" s="261">
        <v>48</v>
      </c>
      <c r="G77" s="265" t="s">
        <v>293</v>
      </c>
      <c r="H77" s="271">
        <f t="shared" si="2"/>
        <v>48000000</v>
      </c>
      <c r="I77" s="270" t="s">
        <v>294</v>
      </c>
    </row>
    <row r="78" spans="1:9" ht="90" x14ac:dyDescent="0.25">
      <c r="A78" s="294"/>
      <c r="B78" s="294"/>
      <c r="C78" s="272" t="s">
        <v>292</v>
      </c>
      <c r="D78" s="256" t="s">
        <v>198</v>
      </c>
      <c r="E78" s="268">
        <v>18000000</v>
      </c>
      <c r="F78" s="261">
        <v>1</v>
      </c>
      <c r="G78" s="265" t="s">
        <v>156</v>
      </c>
      <c r="H78" s="271">
        <f t="shared" ref="H78" si="6">+E78*F78</f>
        <v>18000000</v>
      </c>
      <c r="I78" s="270" t="s">
        <v>295</v>
      </c>
    </row>
    <row r="79" spans="1:9" ht="45" x14ac:dyDescent="0.25">
      <c r="A79" s="294" t="s">
        <v>195</v>
      </c>
      <c r="B79" s="294" t="s">
        <v>187</v>
      </c>
      <c r="C79" s="273" t="s">
        <v>296</v>
      </c>
      <c r="D79" s="256" t="s">
        <v>217</v>
      </c>
      <c r="E79" s="274">
        <v>403650</v>
      </c>
      <c r="F79" s="261">
        <v>2</v>
      </c>
      <c r="G79" s="265" t="s">
        <v>91</v>
      </c>
      <c r="H79" s="271">
        <f t="shared" si="2"/>
        <v>807300</v>
      </c>
      <c r="I79" s="276" t="s">
        <v>299</v>
      </c>
    </row>
    <row r="80" spans="1:9" ht="45" x14ac:dyDescent="0.25">
      <c r="A80" s="294"/>
      <c r="B80" s="294"/>
      <c r="C80" s="273" t="s">
        <v>297</v>
      </c>
      <c r="D80" s="256" t="s">
        <v>217</v>
      </c>
      <c r="E80" s="274">
        <v>1500000</v>
      </c>
      <c r="F80" s="261">
        <v>1</v>
      </c>
      <c r="G80" s="265" t="s">
        <v>66</v>
      </c>
      <c r="H80" s="271">
        <f t="shared" si="2"/>
        <v>1500000</v>
      </c>
      <c r="I80" s="276" t="s">
        <v>300</v>
      </c>
    </row>
    <row r="81" spans="1:9" ht="45" x14ac:dyDescent="0.25">
      <c r="A81" s="294"/>
      <c r="B81" s="294"/>
      <c r="C81" s="273" t="s">
        <v>92</v>
      </c>
      <c r="D81" s="256" t="s">
        <v>217</v>
      </c>
      <c r="E81" s="274">
        <v>5382000</v>
      </c>
      <c r="F81" s="261">
        <v>1</v>
      </c>
      <c r="G81" s="265" t="s">
        <v>91</v>
      </c>
      <c r="H81" s="271">
        <f t="shared" si="2"/>
        <v>5382000</v>
      </c>
      <c r="I81" s="276" t="s">
        <v>301</v>
      </c>
    </row>
    <row r="82" spans="1:9" ht="60" x14ac:dyDescent="0.25">
      <c r="A82" s="294"/>
      <c r="B82" s="294"/>
      <c r="C82" s="273" t="s">
        <v>222</v>
      </c>
      <c r="D82" s="256" t="s">
        <v>302</v>
      </c>
      <c r="E82" s="274">
        <v>50000</v>
      </c>
      <c r="F82" s="261">
        <v>1</v>
      </c>
      <c r="G82" s="265" t="s">
        <v>298</v>
      </c>
      <c r="H82" s="271">
        <f t="shared" si="2"/>
        <v>50000</v>
      </c>
      <c r="I82" s="276" t="s">
        <v>225</v>
      </c>
    </row>
    <row r="83" spans="1:9" ht="45" x14ac:dyDescent="0.25">
      <c r="A83" s="294"/>
      <c r="B83" s="294"/>
      <c r="C83" s="273" t="s">
        <v>104</v>
      </c>
      <c r="D83" s="256" t="s">
        <v>217</v>
      </c>
      <c r="E83" s="274">
        <v>30000</v>
      </c>
      <c r="F83" s="261">
        <v>1</v>
      </c>
      <c r="G83" s="265" t="s">
        <v>66</v>
      </c>
      <c r="H83" s="275">
        <f t="shared" ref="H83" si="7">+E83*F83</f>
        <v>30000</v>
      </c>
      <c r="I83" s="276" t="s">
        <v>150</v>
      </c>
    </row>
    <row r="84" spans="1:9" ht="18.75" thickBot="1" x14ac:dyDescent="0.3">
      <c r="A84" s="312" t="s">
        <v>188</v>
      </c>
      <c r="B84" s="313"/>
      <c r="C84" s="313"/>
      <c r="D84" s="313"/>
      <c r="E84" s="313"/>
      <c r="F84" s="313"/>
      <c r="G84" s="314"/>
      <c r="H84" s="315">
        <f>SUM(H5:H83)</f>
        <v>784081967.37415004</v>
      </c>
      <c r="I84" s="316"/>
    </row>
    <row r="89" spans="1:9" x14ac:dyDescent="0.25">
      <c r="I89" s="246"/>
    </row>
  </sheetData>
  <autoFilter ref="A4:I84"/>
  <mergeCells count="15">
    <mergeCell ref="I63:I70"/>
    <mergeCell ref="A1:I1"/>
    <mergeCell ref="A2:I2"/>
    <mergeCell ref="A16:A27"/>
    <mergeCell ref="B16:B27"/>
    <mergeCell ref="J18:K18"/>
    <mergeCell ref="A5:A15"/>
    <mergeCell ref="B5:B15"/>
    <mergeCell ref="A28:A36"/>
    <mergeCell ref="B28:B36"/>
    <mergeCell ref="A37:A78"/>
    <mergeCell ref="B37:B78"/>
    <mergeCell ref="A79:A83"/>
    <mergeCell ref="B79:B83"/>
    <mergeCell ref="A84:G84"/>
  </mergeCells>
  <pageMargins left="0.39370078740157483" right="0.19685039370078741" top="0.39370078740157483" bottom="0.19685039370078741" header="0.31496062992125984" footer="0.31496062992125984"/>
  <pageSetup scale="57" fitToHeight="3" orientation="landscape" horizontalDpi="4294967294"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PRESTACION DE SERVICIOS</vt:lpstr>
      <vt:lpstr>APROP 2020 DETALLADA</vt:lpstr>
      <vt:lpstr>ESTACIONES METEREOLÓGICAS</vt:lpstr>
      <vt:lpstr>PLAN DE COMPRAS</vt:lpstr>
      <vt:lpstr>'APROP 2020 DETALLADA'!Área_de_impresión</vt:lpstr>
      <vt:lpstr>'APROP 2020 DETALLADA'!Títulos_a_imprimir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PERSONAL</dc:creator>
  <cp:lastModifiedBy>PERSONAL</cp:lastModifiedBy>
  <cp:lastPrinted>2020-01-27T21:02:13Z</cp:lastPrinted>
  <dcterms:created xsi:type="dcterms:W3CDTF">2015-08-20T16:35:16Z</dcterms:created>
  <dcterms:modified xsi:type="dcterms:W3CDTF">2021-11-23T17:14:02Z</dcterms:modified>
</cp:coreProperties>
</file>