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mc:AlternateContent xmlns:mc="http://schemas.openxmlformats.org/markup-compatibility/2006">
    <mc:Choice Requires="x15">
      <x15ac:absPath xmlns:x15ac="http://schemas.microsoft.com/office/spreadsheetml/2010/11/ac" url="C:\Users\CONTROL PRESUPUESTAL\Desktop\COORDINACIÓN PRESUPUESTO Y GESTIÓN CALIDAD\LEY DE TRANSPARENCIA PAGINA WEB\ANEXOS MATRIZ DE CUMPLIMIENTO\6. PLANEACION\2. PLAN DE GASTO PUBLICO\"/>
    </mc:Choice>
  </mc:AlternateContent>
  <xr:revisionPtr revIDLastSave="0" documentId="13_ncr:1_{53AB831E-D22B-40D6-B35B-375BA2E3A299}" xr6:coauthVersionLast="43" xr6:coauthVersionMax="43" xr10:uidLastSave="{00000000-0000-0000-0000-000000000000}"/>
  <bookViews>
    <workbookView xWindow="-120" yWindow="-120" windowWidth="29040" windowHeight="15840" tabRatio="739" firstSheet="3" activeTab="3" xr2:uid="{00000000-000D-0000-FFFF-FFFF00000000}"/>
  </bookViews>
  <sheets>
    <sheet name="PRESTACION DE SERVICIOS" sheetId="65" state="hidden" r:id="rId1"/>
    <sheet name="APROP 2020 DETALLADA" sheetId="18" state="hidden" r:id="rId2"/>
    <sheet name="ESTACIONES METEREOLÓGICAS" sheetId="92" state="hidden" r:id="rId3"/>
    <sheet name="PLAN DE COMPRAS" sheetId="98" r:id="rId4"/>
  </sheets>
  <externalReferences>
    <externalReference r:id="rId5"/>
    <externalReference r:id="rId6"/>
  </externalReferences>
  <definedNames>
    <definedName name="_xlnm._FilterDatabase" localSheetId="1" hidden="1">'APROP 2020 DETALLADA'!$B$7:$H$132</definedName>
    <definedName name="_xlnm._FilterDatabase" localSheetId="3" hidden="1">'PLAN DE COMPRAS'!$A$4:$N$21</definedName>
    <definedName name="_xlnm._FilterDatabase" localSheetId="0" hidden="1">'PRESTACION DE SERVICIOS'!$D$4:$N$6</definedName>
    <definedName name="_xlnm.Print_Area" localSheetId="1">'APROP 2020 DETALLADA'!$B$2:$F$128</definedName>
    <definedName name="data" localSheetId="2">#REF!</definedName>
    <definedName name="data" localSheetId="0">#REF!</definedName>
    <definedName name="data">#REF!</definedName>
    <definedName name="FECFIN" localSheetId="2">#REF!</definedName>
    <definedName name="FECFIN" localSheetId="3">#REF!</definedName>
    <definedName name="FECFIN" localSheetId="0">#REF!</definedName>
    <definedName name="FECFIN">#REF!</definedName>
    <definedName name="FECHAF" localSheetId="2">#REF!</definedName>
    <definedName name="FECHAF" localSheetId="3">#REF!</definedName>
    <definedName name="FECHAF" localSheetId="0">#REF!</definedName>
    <definedName name="FECHAF">#REF!</definedName>
    <definedName name="FECHAFIN">'[1]RECAUDO OK'!$M$59</definedName>
    <definedName name="FECHAI" localSheetId="2">#REF!</definedName>
    <definedName name="FECHAI" localSheetId="3">#REF!</definedName>
    <definedName name="FECHAI" localSheetId="0">#REF!</definedName>
    <definedName name="FECHAI">#REF!</definedName>
    <definedName name="FECHAINI">'[1]RECAUDO OK'!$M$58</definedName>
    <definedName name="FECINI" localSheetId="2">#REF!</definedName>
    <definedName name="FECINI" localSheetId="3">#REF!</definedName>
    <definedName name="FECINI" localSheetId="0">#REF!</definedName>
    <definedName name="FECINI">#REF!</definedName>
    <definedName name="FECINIC" localSheetId="2">#REF!</definedName>
    <definedName name="FECINIC" localSheetId="3">#REF!</definedName>
    <definedName name="FECINIC" localSheetId="0">#REF!</definedName>
    <definedName name="FECINIC">#REF!</definedName>
    <definedName name="FEFIN" localSheetId="2">'[1]RECAUDO OK'!#REF!</definedName>
    <definedName name="FEFIN" localSheetId="3">'[1]RECAUDO OK'!#REF!</definedName>
    <definedName name="FEFIN" localSheetId="0">'[1]RECAUDO OK'!#REF!</definedName>
    <definedName name="FEFIN">'[1]RECAUDO OK'!#REF!</definedName>
    <definedName name="_xlnm.Print_Titles" localSheetId="1">'APROP 2020 DETALLADA'!$2:$5</definedName>
    <definedName name="Z_B4F84E58_6105_4108_BE7B_DA4F3BADB9B7_.wvu.Cols" localSheetId="1" hidden="1">'APROP 2020 DETALLADA'!#REF!,'APROP 2020 DETALLADA'!#REF!</definedName>
    <definedName name="Z_B4F84E58_6105_4108_BE7B_DA4F3BADB9B7_.wvu.PrintArea" localSheetId="1" hidden="1">'APROP 2020 DETALLADA'!$B$3:$F$128</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68" i="98" l="1"/>
  <c r="H62" i="98"/>
  <c r="H63" i="98"/>
  <c r="H64" i="98"/>
  <c r="H65" i="98"/>
  <c r="H66" i="98"/>
  <c r="H67" i="98"/>
  <c r="H41" i="98"/>
  <c r="H42" i="98"/>
  <c r="H43" i="98"/>
  <c r="H44" i="98"/>
  <c r="H45" i="98"/>
  <c r="H46" i="98"/>
  <c r="H47" i="98"/>
  <c r="H48" i="98"/>
  <c r="H49" i="98"/>
  <c r="H50" i="98"/>
  <c r="H51" i="98"/>
  <c r="H52" i="98"/>
  <c r="H53" i="98"/>
  <c r="H54" i="98"/>
  <c r="H55" i="98"/>
  <c r="H56" i="98"/>
  <c r="H32" i="98"/>
  <c r="H33" i="98"/>
  <c r="H34" i="98"/>
  <c r="H35" i="98"/>
  <c r="H36" i="98"/>
  <c r="H37" i="98"/>
  <c r="H38" i="98"/>
  <c r="H39" i="98"/>
  <c r="H40" i="98"/>
  <c r="H22" i="98"/>
  <c r="H23" i="98"/>
  <c r="H24" i="98"/>
  <c r="H25" i="98"/>
  <c r="H26" i="98"/>
  <c r="H27" i="98"/>
  <c r="H28" i="98"/>
  <c r="H17" i="98"/>
  <c r="H18" i="98"/>
  <c r="H19" i="98"/>
  <c r="H20" i="98"/>
  <c r="H21" i="98"/>
  <c r="H6" i="98"/>
  <c r="H7" i="98"/>
  <c r="H8" i="98"/>
  <c r="H61" i="98"/>
  <c r="H60" i="98"/>
  <c r="H59" i="98"/>
  <c r="H58" i="98"/>
  <c r="H57" i="98"/>
  <c r="H31" i="98"/>
  <c r="H30" i="98"/>
  <c r="H16" i="98"/>
  <c r="H15" i="98"/>
  <c r="H14" i="98"/>
  <c r="H13" i="98"/>
  <c r="H12" i="98"/>
  <c r="H11" i="98"/>
  <c r="H10" i="98"/>
  <c r="H5" i="98"/>
  <c r="F103" i="18" l="1"/>
  <c r="H103" i="18" s="1"/>
  <c r="F73" i="18"/>
  <c r="F70" i="18"/>
  <c r="F67" i="18"/>
  <c r="F66" i="18"/>
  <c r="F65" i="18"/>
  <c r="F64" i="18"/>
  <c r="F68" i="18"/>
  <c r="F63" i="18"/>
  <c r="F53" i="18"/>
  <c r="F72" i="18"/>
  <c r="F71" i="18"/>
  <c r="G62" i="18"/>
  <c r="E62" i="18"/>
  <c r="D62" i="18"/>
  <c r="G50" i="18"/>
  <c r="E50" i="18"/>
  <c r="D50" i="18"/>
  <c r="D49" i="18" l="1"/>
  <c r="E49" i="18"/>
  <c r="G49" i="18"/>
  <c r="C62" i="18"/>
  <c r="F62" i="18" s="1"/>
  <c r="F69" i="18"/>
  <c r="E108" i="18" l="1"/>
  <c r="D108" i="18"/>
  <c r="F11" i="18" l="1"/>
  <c r="G9" i="92" l="1"/>
  <c r="F9" i="92"/>
  <c r="F7" i="92"/>
  <c r="C119" i="18"/>
  <c r="F119" i="18" s="1"/>
  <c r="C115" i="18"/>
  <c r="C112" i="18"/>
  <c r="C116" i="18"/>
  <c r="F116" i="18" s="1"/>
  <c r="C114" i="18"/>
  <c r="C113" i="18"/>
  <c r="C109" i="18"/>
  <c r="C117" i="18" l="1"/>
  <c r="F117" i="18" s="1"/>
  <c r="C110" i="18"/>
  <c r="F11" i="92"/>
  <c r="C111" i="18"/>
  <c r="C118" i="18"/>
  <c r="F118" i="18" s="1"/>
  <c r="C108" i="18" l="1"/>
  <c r="F113" i="18" l="1"/>
  <c r="H113" i="18" s="1"/>
  <c r="F115" i="18" l="1"/>
  <c r="F112" i="18"/>
  <c r="H112" i="18" s="1"/>
  <c r="F114" i="18"/>
  <c r="F106" i="18" l="1"/>
  <c r="H106" i="18" s="1"/>
  <c r="F105" i="18"/>
  <c r="H105" i="18" s="1"/>
  <c r="F92" i="18"/>
  <c r="H92" i="18" s="1"/>
  <c r="F111" i="18" l="1"/>
  <c r="H111" i="18" s="1"/>
  <c r="F110" i="18"/>
  <c r="H110" i="18" s="1"/>
  <c r="F109" i="18"/>
  <c r="F108" i="18" l="1"/>
  <c r="H109" i="18"/>
  <c r="F16" i="18" l="1"/>
  <c r="F12" i="18"/>
  <c r="G75" i="18"/>
  <c r="H12" i="18" l="1"/>
  <c r="H11" i="18"/>
  <c r="G108" i="18" l="1"/>
  <c r="F104" i="18"/>
  <c r="H104" i="18" s="1"/>
  <c r="F101" i="18"/>
  <c r="H101" i="18" s="1"/>
  <c r="C93" i="18" l="1"/>
  <c r="C94" i="18"/>
  <c r="F125" i="18" l="1"/>
  <c r="H125" i="18" s="1"/>
  <c r="C124" i="18"/>
  <c r="C55" i="18" l="1"/>
  <c r="F55" i="18" s="1"/>
  <c r="F82" i="18" l="1"/>
  <c r="F94" i="18"/>
  <c r="H94" i="18" s="1"/>
  <c r="F102" i="18"/>
  <c r="H102" i="18" s="1"/>
  <c r="C91" i="18" l="1"/>
  <c r="F91" i="18" s="1"/>
  <c r="H91" i="18" s="1"/>
  <c r="C39" i="18" l="1"/>
  <c r="C44" i="18"/>
  <c r="H9" i="65" l="1"/>
  <c r="H10" i="65"/>
  <c r="F8" i="65" l="1"/>
  <c r="H8" i="65" s="1"/>
  <c r="E7" i="65"/>
  <c r="H7" i="65" s="1"/>
  <c r="E6" i="65"/>
  <c r="H6" i="65" s="1"/>
  <c r="H5" i="65"/>
  <c r="H11" i="65" l="1"/>
  <c r="E75" i="18" l="1"/>
  <c r="D75" i="18"/>
  <c r="G34" i="18"/>
  <c r="G22" i="18"/>
  <c r="F44" i="18"/>
  <c r="H44" i="18" s="1"/>
  <c r="F45" i="18"/>
  <c r="H45" i="18" s="1"/>
  <c r="G21" i="18" l="1"/>
  <c r="G20" i="18" s="1"/>
  <c r="G77" i="18"/>
  <c r="C100" i="18" l="1"/>
  <c r="F100" i="18" s="1"/>
  <c r="H100" i="18" s="1"/>
  <c r="C98" i="18"/>
  <c r="C99" i="18" l="1"/>
  <c r="C97" i="18" l="1"/>
  <c r="F97" i="18" s="1"/>
  <c r="H97" i="18" s="1"/>
  <c r="C40" i="18" l="1"/>
  <c r="C46" i="18" l="1"/>
  <c r="C42" i="18" l="1"/>
  <c r="C35" i="18"/>
  <c r="C43" i="18"/>
  <c r="F43" i="18" s="1"/>
  <c r="F42" i="18" l="1"/>
  <c r="F99" i="18" l="1"/>
  <c r="H99" i="18" s="1"/>
  <c r="F98" i="18" l="1"/>
  <c r="H98" i="18" s="1"/>
  <c r="F93" i="18" l="1"/>
  <c r="H93" i="18" s="1"/>
  <c r="F95" i="18"/>
  <c r="H95" i="18" s="1"/>
  <c r="F96" i="18"/>
  <c r="H96" i="18" s="1"/>
  <c r="F13" i="18" l="1"/>
  <c r="C75" i="18" l="1"/>
  <c r="H13" i="18"/>
  <c r="F75" i="18" l="1"/>
  <c r="H75" i="18" l="1"/>
  <c r="C27" i="18" l="1"/>
  <c r="G10" i="18" l="1"/>
  <c r="F17" i="18" l="1"/>
  <c r="F41" i="18"/>
  <c r="H41" i="18" s="1"/>
  <c r="F40" i="18"/>
  <c r="F39" i="18"/>
  <c r="H39" i="18" s="1"/>
  <c r="F38" i="18"/>
  <c r="H38" i="18" s="1"/>
  <c r="F36" i="18"/>
  <c r="H36" i="18" s="1"/>
  <c r="F35" i="18"/>
  <c r="H35" i="18" s="1"/>
  <c r="H16" i="18"/>
  <c r="H17" i="18" l="1"/>
  <c r="H82" i="18" l="1"/>
  <c r="D120" i="18" l="1"/>
  <c r="D107" i="18" s="1"/>
  <c r="E89" i="18"/>
  <c r="E120" i="18"/>
  <c r="E124" i="18"/>
  <c r="G15" i="18"/>
  <c r="G18" i="18" s="1"/>
  <c r="G89" i="18"/>
  <c r="H108" i="18"/>
  <c r="G120" i="18"/>
  <c r="G107" i="18" s="1"/>
  <c r="G74" i="18"/>
  <c r="D74" i="18"/>
  <c r="D10" i="18"/>
  <c r="D15" i="18"/>
  <c r="E22" i="18"/>
  <c r="E34" i="18"/>
  <c r="E74" i="18"/>
  <c r="F124" i="18"/>
  <c r="H124" i="18" s="1"/>
  <c r="E10" i="18"/>
  <c r="E15" i="18"/>
  <c r="C56" i="18" l="1"/>
  <c r="F56" i="18" s="1"/>
  <c r="C83" i="18"/>
  <c r="E21" i="18"/>
  <c r="E20" i="18" s="1"/>
  <c r="E107" i="18"/>
  <c r="C47" i="18"/>
  <c r="F47" i="18" s="1"/>
  <c r="H47" i="18" s="1"/>
  <c r="F46" i="18"/>
  <c r="H46" i="18" s="1"/>
  <c r="D18" i="18"/>
  <c r="E18" i="18"/>
  <c r="D22" i="18"/>
  <c r="G76" i="18"/>
  <c r="D77" i="18"/>
  <c r="D34" i="18"/>
  <c r="C24" i="18" l="1"/>
  <c r="D21" i="18"/>
  <c r="D20" i="18" s="1"/>
  <c r="C51" i="18"/>
  <c r="C34" i="18"/>
  <c r="F80" i="18"/>
  <c r="H80" i="18" s="1"/>
  <c r="C52" i="18"/>
  <c r="F52" i="18" s="1"/>
  <c r="F25" i="18"/>
  <c r="H25" i="18" s="1"/>
  <c r="C28" i="18"/>
  <c r="G126" i="18"/>
  <c r="F51" i="18" l="1"/>
  <c r="G127" i="18"/>
  <c r="C14" i="18" s="1"/>
  <c r="F28" i="18"/>
  <c r="H28" i="18" s="1"/>
  <c r="C58" i="18"/>
  <c r="F58" i="18" s="1"/>
  <c r="C54" i="18"/>
  <c r="F54" i="18" s="1"/>
  <c r="C57" i="18"/>
  <c r="F57" i="18" s="1"/>
  <c r="H42" i="18"/>
  <c r="F48" i="18"/>
  <c r="H48" i="18" s="1"/>
  <c r="F37" i="18"/>
  <c r="H37" i="18" s="1"/>
  <c r="C59" i="18"/>
  <c r="F59" i="18" s="1"/>
  <c r="C23" i="18"/>
  <c r="C60" i="18"/>
  <c r="F60" i="18" s="1"/>
  <c r="C61" i="18"/>
  <c r="F61" i="18" s="1"/>
  <c r="C30" i="18" l="1"/>
  <c r="C32" i="18"/>
  <c r="C50" i="18"/>
  <c r="F14" i="18"/>
  <c r="G128" i="18"/>
  <c r="C31" i="18"/>
  <c r="C33" i="18"/>
  <c r="C79" i="18"/>
  <c r="F79" i="18" s="1"/>
  <c r="F34" i="18"/>
  <c r="H34" i="18" s="1"/>
  <c r="C87" i="18"/>
  <c r="F87" i="18" s="1"/>
  <c r="C78" i="18"/>
  <c r="F50" i="18" l="1"/>
  <c r="F49" i="18" s="1"/>
  <c r="C49" i="18"/>
  <c r="F78" i="18"/>
  <c r="H78" i="18" s="1"/>
  <c r="H14" i="18"/>
  <c r="C29" i="18"/>
  <c r="C88" i="18"/>
  <c r="F88" i="18" s="1"/>
  <c r="C86" i="18"/>
  <c r="F86" i="18" s="1"/>
  <c r="F24" i="18"/>
  <c r="H24" i="18" s="1"/>
  <c r="H79" i="18"/>
  <c r="F31" i="18"/>
  <c r="H31" i="18" s="1"/>
  <c r="F23" i="18"/>
  <c r="H23" i="18" s="1"/>
  <c r="F32" i="18"/>
  <c r="H32" i="18" s="1"/>
  <c r="F30" i="18"/>
  <c r="H30" i="18" s="1"/>
  <c r="F33" i="18"/>
  <c r="H33" i="18" s="1"/>
  <c r="H87" i="18"/>
  <c r="C85" i="18"/>
  <c r="F85" i="18" s="1"/>
  <c r="C26" i="18" l="1"/>
  <c r="C84" i="18"/>
  <c r="F84" i="18" s="1"/>
  <c r="C81" i="18"/>
  <c r="F29" i="18"/>
  <c r="H29" i="18" s="1"/>
  <c r="H86" i="18"/>
  <c r="H88" i="18"/>
  <c r="E77" i="18"/>
  <c r="C22" i="18" l="1"/>
  <c r="C21" i="18" s="1"/>
  <c r="C20" i="18" s="1"/>
  <c r="F81" i="18"/>
  <c r="H81" i="18" s="1"/>
  <c r="C77" i="18"/>
  <c r="F26" i="18"/>
  <c r="H26" i="18" s="1"/>
  <c r="H85" i="18"/>
  <c r="E76" i="18"/>
  <c r="E126" i="18" l="1"/>
  <c r="F83" i="18"/>
  <c r="H83" i="18" s="1"/>
  <c r="H84" i="18"/>
  <c r="E127" i="18" l="1"/>
  <c r="E128" i="18" s="1"/>
  <c r="E129" i="18" s="1"/>
  <c r="F77" i="18"/>
  <c r="F15" i="18"/>
  <c r="H15" i="18" s="1"/>
  <c r="H77" i="18" l="1"/>
  <c r="C15" i="18"/>
  <c r="F27" i="18" l="1"/>
  <c r="H27" i="18" s="1"/>
  <c r="F22" i="18" l="1"/>
  <c r="H22" i="18" l="1"/>
  <c r="F21" i="18"/>
  <c r="H21" i="18" l="1"/>
  <c r="F20" i="18"/>
  <c r="H20" i="18" s="1"/>
  <c r="D89" i="18"/>
  <c r="D76" i="18" s="1"/>
  <c r="D126" i="18" s="1"/>
  <c r="D127" i="18" s="1"/>
  <c r="D128" i="18" s="1"/>
  <c r="D129" i="18" l="1"/>
  <c r="C10" i="18" l="1"/>
  <c r="C18" i="18" l="1"/>
  <c r="F10" i="18"/>
  <c r="F18" i="18" l="1"/>
  <c r="H10" i="18"/>
  <c r="C74" i="18"/>
  <c r="H18" i="18" l="1"/>
  <c r="F74" i="18"/>
  <c r="H74" i="18" l="1"/>
  <c r="C89" i="18" l="1"/>
  <c r="F90" i="18"/>
  <c r="H90" i="18" l="1"/>
  <c r="C121" i="18" l="1"/>
  <c r="C122" i="18"/>
  <c r="F122" i="18" l="1"/>
  <c r="H122" i="18" s="1"/>
  <c r="C123" i="18"/>
  <c r="F123" i="18" s="1"/>
  <c r="H123" i="18" s="1"/>
  <c r="C120" i="18" l="1"/>
  <c r="C107" i="18" s="1"/>
  <c r="C76" i="18" s="1"/>
  <c r="C126" i="18" s="1"/>
  <c r="F121" i="18"/>
  <c r="H121" i="18" s="1"/>
  <c r="C127" i="18" l="1"/>
  <c r="F120" i="18"/>
  <c r="F107" i="18" s="1"/>
  <c r="C128" i="18" l="1"/>
  <c r="H120" i="18"/>
  <c r="H107" i="18" l="1"/>
  <c r="F89" i="18" l="1"/>
  <c r="C129" i="18" l="1"/>
  <c r="F76" i="18"/>
  <c r="H89" i="18"/>
  <c r="F126" i="18" l="1"/>
  <c r="H76" i="18"/>
  <c r="I76" i="18" l="1"/>
  <c r="F127" i="18"/>
  <c r="F128" i="18" s="1"/>
  <c r="F129" i="18" s="1"/>
  <c r="I74" i="18"/>
  <c r="I20" i="18"/>
  <c r="H126" i="18"/>
  <c r="H128" i="18" l="1"/>
  <c r="H127" i="18"/>
  <c r="H29" i="98" l="1"/>
  <c r="H9" i="98"/>
</calcChain>
</file>

<file path=xl/sharedStrings.xml><?xml version="1.0" encoding="utf-8"?>
<sst xmlns="http://schemas.openxmlformats.org/spreadsheetml/2006/main" count="471" uniqueCount="282">
  <si>
    <t>RECAUDO</t>
  </si>
  <si>
    <t>FUNCIONAMIENTO</t>
  </si>
  <si>
    <t>Correo</t>
  </si>
  <si>
    <t>Viáticos y Gastos de viaje</t>
  </si>
  <si>
    <t>Capacitación y divulgación</t>
  </si>
  <si>
    <t xml:space="preserve">Materiales y suministros </t>
  </si>
  <si>
    <t>SERVICIOS PERSONALES</t>
  </si>
  <si>
    <t xml:space="preserve">Honorarios </t>
  </si>
  <si>
    <t>GASTOS GENERALES</t>
  </si>
  <si>
    <t>Cuota de Auditaje C.G.R.</t>
  </si>
  <si>
    <t>DIRECCION DE CADENAS AGRICOLAS Y FORESTALES</t>
  </si>
  <si>
    <t>PROGRAMA DE SEGUIMIENTO Y EVALUACION FONDOS PARAFISCALES</t>
  </si>
  <si>
    <t>FONDO NACIONAL DE FOMENTO DE LA PAPA</t>
  </si>
  <si>
    <t>CUENTAS</t>
  </si>
  <si>
    <t>APROP</t>
  </si>
  <si>
    <t>MODIF.</t>
  </si>
  <si>
    <t>TRASLADO</t>
  </si>
  <si>
    <t>INGRESOS OPERACIONALES</t>
  </si>
  <si>
    <t>Cuota de Fomento</t>
  </si>
  <si>
    <t>Intereses por Mora</t>
  </si>
  <si>
    <t>INGRESOS NO OPERACIONALES</t>
  </si>
  <si>
    <t>Otros Ingresos</t>
  </si>
  <si>
    <t>Ingresos Financieros</t>
  </si>
  <si>
    <t>TOTAL INGRESOS</t>
  </si>
  <si>
    <t>EGRESOS</t>
  </si>
  <si>
    <t>FUNCIONAMIENTO:</t>
  </si>
  <si>
    <t>Sueldos</t>
  </si>
  <si>
    <t>Vacaciones</t>
  </si>
  <si>
    <t>Prima legal</t>
  </si>
  <si>
    <t xml:space="preserve">Dotación y suministro </t>
  </si>
  <si>
    <t>Cesantías</t>
  </si>
  <si>
    <t>Intereses de cesantías</t>
  </si>
  <si>
    <t>Seguros y/o fondos privados</t>
  </si>
  <si>
    <t>Caja de compensación</t>
  </si>
  <si>
    <t>Aportes ICBF y SENA</t>
  </si>
  <si>
    <t>Dotaciones</t>
  </si>
  <si>
    <t>Servicios públicos</t>
  </si>
  <si>
    <t>Impresos y publicaciones</t>
  </si>
  <si>
    <t>Transportes fletes y acarreos</t>
  </si>
  <si>
    <t>Comisiones y gastos bancarios</t>
  </si>
  <si>
    <t xml:space="preserve">Arriendos </t>
  </si>
  <si>
    <t>Gastos Junta Directiva</t>
  </si>
  <si>
    <t xml:space="preserve">Contraprestación </t>
  </si>
  <si>
    <t>ESTUDIOS Y PROYECTOS</t>
  </si>
  <si>
    <t>RESERVA PROY. INV. Y GT.</t>
  </si>
  <si>
    <t>TOTAL PRESUPUESTO</t>
  </si>
  <si>
    <t>Cifra de control</t>
  </si>
  <si>
    <t>Auxilio de Transporte</t>
  </si>
  <si>
    <t xml:space="preserve">VARIACION % </t>
  </si>
  <si>
    <t xml:space="preserve">Compra base de datos </t>
  </si>
  <si>
    <t>Transferencia de tecnología</t>
  </si>
  <si>
    <t>Superávit Vigencias anteriores</t>
  </si>
  <si>
    <t>ITEM</t>
  </si>
  <si>
    <t>CANTIDAD</t>
  </si>
  <si>
    <t>Dotación</t>
  </si>
  <si>
    <t>Honorarios auditoria</t>
  </si>
  <si>
    <t>Elaboración agendas</t>
  </si>
  <si>
    <t>PROGRAMA</t>
  </si>
  <si>
    <t>PRESUP</t>
  </si>
  <si>
    <t>PRESUP DEF</t>
  </si>
  <si>
    <t>VARIACIÓN</t>
  </si>
  <si>
    <t>JUSTIFICACIÓN</t>
  </si>
  <si>
    <t>VLR UNITARIO</t>
  </si>
  <si>
    <t>UND MEDIDA</t>
  </si>
  <si>
    <t>Meses</t>
  </si>
  <si>
    <t>Uniformes por año</t>
  </si>
  <si>
    <t>Unidad</t>
  </si>
  <si>
    <t>Unidades</t>
  </si>
  <si>
    <t>Cuota de Fomento vigencias anteriores</t>
  </si>
  <si>
    <t>ÍTEM</t>
  </si>
  <si>
    <t>Personas</t>
  </si>
  <si>
    <t>Portátiles</t>
  </si>
  <si>
    <t>Kits</t>
  </si>
  <si>
    <t>Licencias</t>
  </si>
  <si>
    <t>Servicio</t>
  </si>
  <si>
    <t>ATL</t>
  </si>
  <si>
    <t>BTL</t>
  </si>
  <si>
    <t>Digital</t>
  </si>
  <si>
    <t>Honorarios normas internacionales</t>
  </si>
  <si>
    <t>AÑO 2019</t>
  </si>
  <si>
    <t>VLR TOTAL 2019</t>
  </si>
  <si>
    <t>Honorarios jurídico</t>
  </si>
  <si>
    <t>Valor por año</t>
  </si>
  <si>
    <t>Antivirus - Licencias</t>
  </si>
  <si>
    <t>Cartilla guía</t>
  </si>
  <si>
    <t>Material divulgativo para agricultores  y compradores de papa.</t>
  </si>
  <si>
    <t>Talonario actas de visita</t>
  </si>
  <si>
    <t>Elementos de identificación personal</t>
  </si>
  <si>
    <t>Kit de limpieza de equipos</t>
  </si>
  <si>
    <t>Antivirus</t>
  </si>
  <si>
    <t>Antivirus - Licencia</t>
  </si>
  <si>
    <t>Honorarios chef</t>
  </si>
  <si>
    <t>Licencia Office</t>
  </si>
  <si>
    <t>Licencia</t>
  </si>
  <si>
    <t>Licencia Adobe</t>
  </si>
  <si>
    <t>Licencia de office 365</t>
  </si>
  <si>
    <t>VLR             UNITARIO</t>
  </si>
  <si>
    <t>Divulgación Proyecto</t>
  </si>
  <si>
    <t>Vallas Lotes Demostrativos</t>
  </si>
  <si>
    <t>Vallas Publicitarias</t>
  </si>
  <si>
    <t>Chaquetas y gorras</t>
  </si>
  <si>
    <t>Paquete</t>
  </si>
  <si>
    <t>Equipos</t>
  </si>
  <si>
    <t>Actas de visita</t>
  </si>
  <si>
    <t xml:space="preserve">Manual del cultivo de papa </t>
  </si>
  <si>
    <t>Manuales</t>
  </si>
  <si>
    <t>Semillas (Básicas, Registradas, certificada o de calidad declarada)</t>
  </si>
  <si>
    <t>Bultos</t>
  </si>
  <si>
    <t>Muestras</t>
  </si>
  <si>
    <t>Análisis de suelo</t>
  </si>
  <si>
    <t>Kit de limpieza de equipos e impresora</t>
  </si>
  <si>
    <t>Mantenimiento</t>
  </si>
  <si>
    <t>Seguros, impuestos y gastos legales</t>
  </si>
  <si>
    <t>ITPA</t>
  </si>
  <si>
    <t>Honorarios extensionistas OPS</t>
  </si>
  <si>
    <t>Se requiere dotación para el Asistente del proyecto, correspondiente a lo estipulado por la ley, 3 dotaciones de $227.855 al año. Presenta un incremento del 3,5% del IPC proyectado.</t>
  </si>
  <si>
    <t>Se requiere la contratación de 24 extensionistas por OPS durante 45 días, para la consecución de los productores beneficiarios del proyecto contribuyentes de la cuota de fomento.</t>
  </si>
  <si>
    <t>Se requiere el pago servicios profesionales de Auditoria Interna por 12 meses. Presentándose un incremento del 3,5% del IPC proyectado para la vigencia 2019. A partir del segundo trimestre de la vigencia 2018 se presenta el cambio de auditoria.</t>
  </si>
  <si>
    <t>Se requieren dar continuidad al proceso de representación judicial frente a la acción de rendición de cuentas adelanta ante Asohofrucol para el traslado de recursos pendiente por parte de esta entidad al FNFP. Presenta una disminución del 25% teniendo en cuenta la forma de pago pactada en el contrato de prestación de servicios.</t>
  </si>
  <si>
    <t>MERCADEO</t>
  </si>
  <si>
    <t xml:space="preserve">Honorario de construcción de prototipo </t>
  </si>
  <si>
    <t>Se requiere  la  realización de un convenio con la Universidad de los Andes para el diseño e implementación de un prototipo automatizado para la extracción de almidón a partir de papa Diacol Capiro de descarte y evaluación de la factibilidad de una escalabilidad futura. Este proyecto no se contemplaba en la vigencia anterior.</t>
  </si>
  <si>
    <t>PROYECTO</t>
  </si>
  <si>
    <t>CAMPAÑA DE CONSUMO</t>
  </si>
  <si>
    <t>PROTOTIPO</t>
  </si>
  <si>
    <t>convenio</t>
  </si>
  <si>
    <t>Se requiere la compra de la licencia de Office  365 para un equipo del funcionario de Diseño.</t>
  </si>
  <si>
    <t>TOTAL PRESTACION DE SERVICIOS</t>
  </si>
  <si>
    <t>Programa</t>
  </si>
  <si>
    <t>Computador</t>
  </si>
  <si>
    <t>CUOTA DE ADMINISTRACIÓN</t>
  </si>
  <si>
    <t>INVERSIÓN:</t>
  </si>
  <si>
    <t>Campaña de promoción al consumo</t>
  </si>
  <si>
    <t>TOTAL INVERSIÓN Y FUNCIONAMIENTO</t>
  </si>
  <si>
    <t>PRESTACIÓN DE SERVICIOS VIGENCIA 2019</t>
  </si>
  <si>
    <t xml:space="preserve">Se requiere contar con la asesoría durante la transición e implementación de normas internacionales en fondos parafiscales. </t>
  </si>
  <si>
    <t>INVESTIGACIÓN Y TRANSFERENCIA DE TECNOLOGÍA</t>
  </si>
  <si>
    <t>24 Extensionistas X 45 días</t>
  </si>
  <si>
    <t>días</t>
  </si>
  <si>
    <t>Honorarios chef especialista en papa, con el fin de realizar shows gastronómicos y preparaciones en papa. Se requiere contar con este experto durante la feria de Agroexpo por 11 días.</t>
  </si>
  <si>
    <t>Licencia vitalicia sistema operativo Windows 10 profesional</t>
  </si>
  <si>
    <t>Portátil</t>
  </si>
  <si>
    <t>CUADRO CONTROL DE APROPIACION  2020</t>
  </si>
  <si>
    <t>VARIACION 2020 VS 2019</t>
  </si>
  <si>
    <t>AÑO 2020</t>
  </si>
  <si>
    <t>Equipo de campo</t>
  </si>
  <si>
    <t>Los recursos solicitados para este rubro no presenta variacion, teniendo en cuenta que este valor es suficiente para cumplir con los objetivos planeados.</t>
  </si>
  <si>
    <t>VLR TOTAL  2019</t>
  </si>
  <si>
    <t>Se requiere la compra de un equipo mc para el director.</t>
  </si>
  <si>
    <t>Se requiere la compra anual de la licencia de la Suite de Adobe la cual viene con varios programas para creación y edición de contenido multimedia.  Se presenta un incremento del 3,5% teniendo en cuenta el ipc esperado.</t>
  </si>
  <si>
    <t>VLR TOTAL           2020</t>
  </si>
  <si>
    <t>EQUIPO DE CAMPO</t>
  </si>
  <si>
    <t>Equipo de riego</t>
  </si>
  <si>
    <t xml:space="preserve">Análisis microbiológicos  </t>
  </si>
  <si>
    <t>Alquiler de dron para fumigacion</t>
  </si>
  <si>
    <t>Licencias vitalicias</t>
  </si>
  <si>
    <t>Escritorios y sillas</t>
  </si>
  <si>
    <t>Equipo celular</t>
  </si>
  <si>
    <t>Celular</t>
  </si>
  <si>
    <t>Se requiere la compra de licencias vitalicias para los dos equipos portátiles.</t>
  </si>
  <si>
    <t>Se requiere la compra de dos portátiles para renovar 2 equipos de uso de los asesores de recaudo.</t>
  </si>
  <si>
    <t>Se requiere la compra de dos equipos celular para el área de recaudo. Este rubro no se tenia contemplado en la vigencia anterior.</t>
  </si>
  <si>
    <t>Se requiere la elaboración de agendas, calendarios y programadores para los recaudadores de la cuota de fomento, donde se incluye el calendario de pagos e información del Fondo.  El incremento corresponde al 3,5% del IPC proyectado.</t>
  </si>
  <si>
    <t>Se requiere la elaboración de 1.500 cartillas guía para recaudadores por valor de $1.500 c/u, donde se informe el correcto pago y diligenciamiento de la información de la cuota de fomento. El incremento corresponde al 3,5% del IPC proyectado.</t>
  </si>
  <si>
    <t>Se requiere la impresión de material divulgativo con el fin de socializar el Fondo su normatividad e inversión. El incremento corresponde al 3,5% del IPC proyectado.</t>
  </si>
  <si>
    <t>Se requiere la impresión de actas de visita pre impresa tipo talonario para soportar las visitas de seguimiento realizadas a los Recaudadores. El incremento corresponde al 3,5% del IPC proyectado.</t>
  </si>
  <si>
    <t>Se requiere realizar el mantenimiento de los equipos del área de esta manera. Se solicita el kit para el área de sistemas para realizar la actividad de mantenimiento. El incremento corresponde al 3,5% del IPC proyectado.</t>
  </si>
  <si>
    <t>Software recaudo - Hosting</t>
  </si>
  <si>
    <t>Se requiere la compra de Antivirus para la protección y buen funcionamiento de los equipos del área económica. Se presenta un incremento del 3,5% correspondiente al IPC esperado.</t>
  </si>
  <si>
    <t>Se requiere la impresión de 1.000 Cartillas informativas, sobre costos de producción de la papa en Colombia, como herramienta de divulgación del proyecto Sistemas de Información. Este rubro no presenta incremento.</t>
  </si>
  <si>
    <t>Investigacion campaña de consumo</t>
  </si>
  <si>
    <t>Se requiere 16 Kit de divulgación para los extensionistas, conformado por 1 chaqueta, 1 camisa, 1 polo y 1 gorra para los profesionales más los del personal de supervisión en campo.</t>
  </si>
  <si>
    <t>Estudios</t>
  </si>
  <si>
    <t>Muebles y equipo de oficina</t>
  </si>
  <si>
    <t>MUEBLES Y EQUIPO DE OFICINA</t>
  </si>
  <si>
    <t>Plataforma de mensajeria masiva wp</t>
  </si>
  <si>
    <t>Plataforma correos masivos</t>
  </si>
  <si>
    <t>Se requiere compra de dotación legal para el asistente y el analista de recaudo. El incremento corresponde al 3,5% del IPC proyectado.</t>
  </si>
  <si>
    <t>Se requiere la divulgacion de los boletines y demas informacion generada por el área por what's up. Este rubro no se tenia contemplado en la vigencia anterior.</t>
  </si>
  <si>
    <t xml:space="preserve">Se requiere realizar el mantenimiento de los equipos del área de esta manera se solicita el kit para el área de sistemas para realizar la actividad de mantenimiento. </t>
  </si>
  <si>
    <t xml:space="preserve">Reactivos </t>
  </si>
  <si>
    <t xml:space="preserve">Paquete </t>
  </si>
  <si>
    <t xml:space="preserve">Se requiere reactivos de laboratorio para la evaluación de estrategias de manejo físicas, químicas y biológicas in vitro de verticillium y POD. </t>
  </si>
  <si>
    <t>Alquiler de dron para imágenes multiespectrales</t>
  </si>
  <si>
    <t xml:space="preserve">Diagnostico de muestras </t>
  </si>
  <si>
    <t xml:space="preserve">Muestras </t>
  </si>
  <si>
    <t xml:space="preserve">Se requiere la evaluación de 60 muestras de material vegetal (hojas, tallos, raíces y tubérculos) para el diagnóstico de un laboratorio en la prevalencia de Verticillium y POD. </t>
  </si>
  <si>
    <t>Reactivos</t>
  </si>
  <si>
    <t>Adecuaciones invernadero</t>
  </si>
  <si>
    <t>Insumos agrícolas lotes de pruebas</t>
  </si>
  <si>
    <t>paquete</t>
  </si>
  <si>
    <t>Compra de elementos para la adecuación de un área de 900m2 de invernadero ubicado en la facultada de ciencias agrarias, para el desarrollo de las evaluaciones in vitro del proyecto.</t>
  </si>
  <si>
    <t>Se realizarán tomas de fotografía multiespectral en 10 lotes piloto para la evaluación, en 10 diferentes estados fenológicos de la planta, para su procesamiento fotogramétrico y postproceso GNSS</t>
  </si>
  <si>
    <t>Se requieren análisis microbiológicos de suelo para 60 lotes evaluados en el proyecto.</t>
  </si>
  <si>
    <t>Se requieren análisis de suelo para 60 lotes evaluados en el proyecto.</t>
  </si>
  <si>
    <t>Se requiere la compra de Insumos agrícolas, para el desarrollo de el lote de evaluación en la UN.</t>
  </si>
  <si>
    <t>Se requieren 5 Vallas informativas del proyecto, para las 5 localidades de evaluación</t>
  </si>
  <si>
    <t xml:space="preserve">Freidora </t>
  </si>
  <si>
    <t>Se requiere este equipo, para las pruebas de evaluación de la calidad en postcosecha de frito de las variedades manejadas en el proyecto. Este equipo será entregado en comodato a la Universidad Nacional.</t>
  </si>
  <si>
    <t>Cuantificador de solidos solubles</t>
  </si>
  <si>
    <t>Se requiere este equipo, para las pruebas de evaluación de la calidad en postcosecha de solidos solubles de las variedades manejadas en el proyecto. Este equipo será entregado en comodato a la Universidad Nacional.</t>
  </si>
  <si>
    <t xml:space="preserve">Se requiere la compra de elementos para la adecuación de un área d 1500m2 en la finca San Jorge (propiedad del ICA) para la seguimiento y evaluación de 3000 clones, con germoplasma diploide y tetraploide de múltiples fuentes. </t>
  </si>
  <si>
    <t xml:space="preserve">Se requieren 1 equipo de fertirriego para 1500m2, para el manejo del agua y fertilización de los materiales genéticos a establecer bajo el invernadero climatizado.  </t>
  </si>
  <si>
    <t xml:space="preserve">Pruebas de evaluación agronómica </t>
  </si>
  <si>
    <t>Se requiere el pago ante el Instituto Colombiano Agropecuario ICA, de las Pruebas de Evaluación Agronómica de los 7 clones avanzados a evaluar en la vigencia 2020.</t>
  </si>
  <si>
    <t xml:space="preserve">Limpieza de material vegetal y propagación de mini tubérculos </t>
  </si>
  <si>
    <t>Se requiere la introducción, limpieza y propagación de los 7 clones avanzados en laboratorio y entrega de 1000 mini tubérculos de cada material.</t>
  </si>
  <si>
    <t>Se requiere la compra de Insumos agrícolas, para el desarrollo de los lotes de prueba en las 5 localidades para su evaluación.</t>
  </si>
  <si>
    <t>PRESUPUESTO DE GASTOS PARA Implementacion de red metereológica en papa</t>
  </si>
  <si>
    <t xml:space="preserve">Estaciones Metereológicas </t>
  </si>
  <si>
    <t>Equipo</t>
  </si>
  <si>
    <t>Licencia software</t>
  </si>
  <si>
    <t>se requiere la compra de licencia ilimitada de uso Plataforma Web El acceso a la información de manera remota se hace a través de la plataforma y app de cada uno de los equipos, la cual se centraliza por medio de un único usuario para los equipos instalados. esta licencia es anual</t>
  </si>
  <si>
    <t>Computador de escritorio</t>
  </si>
  <si>
    <t>Portatiles</t>
  </si>
  <si>
    <t>Licencia vitalicia office</t>
  </si>
  <si>
    <t>Material duvulgativo para asociaciones</t>
  </si>
  <si>
    <t>Asociaciones</t>
  </si>
  <si>
    <t>Chaquetas</t>
  </si>
  <si>
    <t>Se requiere la compra de escritorios y sillas para el equipo de trabajo del área.</t>
  </si>
  <si>
    <t>Se requiere la compra de un equipo de escritorio para el funcionario administrativo.</t>
  </si>
  <si>
    <t>Se requiere la compra de 3 equipos portatiles para el director y los coordinadores, quienes se encontraran en campo realizando las diferentes actividades.</t>
  </si>
  <si>
    <t>Se requiere la compra del licenciamiento para los equipos del área.</t>
  </si>
  <si>
    <t>Se requiere la compra de Antivirus para la protección y buen funcionamiento de los equipos del área.</t>
  </si>
  <si>
    <t>Chaqueta</t>
  </si>
  <si>
    <t>Se requiere la compra de una chaqueta para el director del área como mecanismo de identificacion como funcionario del FNFP.</t>
  </si>
  <si>
    <t>Se requiere la compra de chaquetas como mecanismo de identificacion de los funcionarios del FNFP.</t>
  </si>
  <si>
    <t>Se requiere mantenimiento para el software especializado para recaudo y servicio de hosting para el año 2020.</t>
  </si>
  <si>
    <t>Cartilla costos de producción de la papa en Colombia  - publicaiones varias</t>
  </si>
  <si>
    <t>Se requiere 1 paquete divulgativo del proyecto con un incremento del 3,5%. Para la vigencia 2019 se contaba con este rubro y se logró que productores identificaran el proyecto a nivel nacional</t>
  </si>
  <si>
    <t xml:space="preserve">Se requiere la compra del antivirus para los computadores del Director de proyectos y Asistente de proyectos. </t>
  </si>
  <si>
    <t>Se requiere un sistema de riego por goteo de 2 ha, para el manejo de papa de industria con modelos diferenciados de fertilización.</t>
  </si>
  <si>
    <t>Se requiere la impresión de 65 talonarios de actas de visita para recomendaciones al productor.</t>
  </si>
  <si>
    <t>Se requiere la impresión de 2.500 manuales de Manejo del cultivo de papa, donde se consignen los resultados de los pilotos de riego y generalidades del manejo del cultivo a través de la experiencia de las parcelas demostrativas.</t>
  </si>
  <si>
    <t>Se requieren para la vigencia 2020 análisis de suelos para 26 parcelas demostrativas y análisis de suelos para  los  productores directos asistidos beneficiarios del proyecto, presentándose un incremento del 12,8%.</t>
  </si>
  <si>
    <t>Para la vigencia 2020 se realizarán aplicaciones para protección de cultivos (Fungicidas, insecticidas y herbicidas) mediante un dron en las parcelas demostrativas de Cundinamarca, Boyacá, Antioquia y Nariño 10 aplicaciones por cultivo, en 8 parcelas demostrativas para la evaluación de eficacia y eficiencia de las aplicaciones con este método y la relación costo benéfico en la disminución de la mano de obra, presentándose un incremento del 3,5%.</t>
  </si>
  <si>
    <t>Se requieren 30 Vallas informativas del proyecto. Presenta una aumento del 28,74% en el rubro por el envio de las vallas a cada parcela.</t>
  </si>
  <si>
    <t xml:space="preserve">Se requiere realizar el mantenimiento de los equipos del área de esta manera se solicita el kit para que el área de sistemas pueda realizar la actividad de mantenimiento. </t>
  </si>
  <si>
    <t>Adecuaciones invernaderos</t>
  </si>
  <si>
    <t xml:space="preserve">Se requieren 1.210 bultos de semilla, con el respectivo transporte a las diferentes zonas. Las cuales están distribuidas en 780 bultos para 26 parcelas demostrativas, 30 bultos para las 3 parcelas agroecologicas y 400 bultos para los 5 sistemas de riego, presentando una disminución por el menor número de parcelas </t>
  </si>
  <si>
    <t>Se requieren análisis microbiológicos de suelo para las 34 parcelas demostrativas en la vigencia 2020. Se evidencia un aumento del 13,33% por el incremento de las parcelas agroecologicas</t>
  </si>
  <si>
    <t xml:space="preserve">Vuelo de drones </t>
  </si>
  <si>
    <t>Se requieren 44 estaciones meteorológicas Ambient Weather WS-1002-WIFI OBSERVER Solar Powered Wireless WiFi Remote Monitoring Weather Station with Solar Radiation and UV</t>
  </si>
  <si>
    <t>Este rubro presenta una disminucion del 83% teniendo en cuenta que la contratacion realizada no fue con un intermadiario si no directamente con el dueño de la plataforma. Optimizacion de recursos.</t>
  </si>
  <si>
    <t>Se requiere licenciamiento de antivirus para 13 equipos de computo para: director de recaudo, 8 asesores de recaudo, 1 asistente, 1 analista, 1 profesional de control presupuestal y 1 practicante. El incremento corresponde al 3,5% del IPC proyectado.</t>
  </si>
  <si>
    <t>Se requieren 9 Kits, conformado por 3 camisas, 1 camiseta tipo polo y 2 chaquetas para los asesores de recaudo y el director de recaudo, que permitan su correcta identificación en el momento de realizar las visitas de seguimiento. El incremento corresponde al 3,5% del IPC proyectado.</t>
  </si>
  <si>
    <t>FUNCIONAMIENTO - RECAUDO:</t>
  </si>
  <si>
    <t>FUNCIONAMIENTO ADMINISTRATIVO:</t>
  </si>
  <si>
    <t>Se requiere la compra de brochure, tarjetas de presentación, carpetas y demás material necesario para marketing y mercadeo para las 4 asociaciones que realizaran el proceso y completo acompañamiento por parte del FNFP.</t>
  </si>
  <si>
    <t>2020 VS 2019</t>
  </si>
  <si>
    <t>ÁREA</t>
  </si>
  <si>
    <t>RESPONSABLE</t>
  </si>
  <si>
    <t>OBJETIVOS</t>
  </si>
  <si>
    <t>UNIDAD
MEDIDA</t>
  </si>
  <si>
    <t>Dotación de Ley</t>
  </si>
  <si>
    <t>Dar cumplimiento a lo establecido en la normatividad laboral vigente.</t>
  </si>
  <si>
    <t>Suministro de insumos minimos necesarios y requeridos por los funcionarios para realizar las actividades propias del cargo a desempeñar.</t>
  </si>
  <si>
    <t>4 por 700 y una por 300</t>
  </si>
  <si>
    <t>Suministro de recursos de identificacion como funcionarios de la organización para divulgacion de la cuota de fomento.</t>
  </si>
  <si>
    <t>Área de Sistemas de Informacion</t>
  </si>
  <si>
    <t>Área de Investigación y tranferencia de tecnología</t>
  </si>
  <si>
    <t>Divulgacion del Fondo Nacional de Fomento de la Papa, proyectos e inversion.</t>
  </si>
  <si>
    <t>Suministro de recursos de identificacion como funcionarios de la organización para divulgacion del Fondo Nacional de Fomento de la Papa.</t>
  </si>
  <si>
    <t>Director de Mercadeo</t>
  </si>
  <si>
    <t>TOTAL PLAN DE COMPRAS</t>
  </si>
  <si>
    <t xml:space="preserve">VLR TOTAL </t>
  </si>
  <si>
    <t>PLAN DE COMPRAS ANUAL VIGENCIA 2020</t>
  </si>
  <si>
    <t>Área de Funcionamiento - Administrativo</t>
  </si>
  <si>
    <t>Área de Funcionamiento - Recaudo</t>
  </si>
  <si>
    <t>Admministrador FNFP</t>
  </si>
  <si>
    <t>Director de Recaudo</t>
  </si>
  <si>
    <t>Director Económico</t>
  </si>
  <si>
    <t>Director Técnico</t>
  </si>
  <si>
    <t>Área de Mercadeo</t>
  </si>
  <si>
    <t>Área de Asociatividad</t>
  </si>
  <si>
    <t>Director Empresarización</t>
  </si>
  <si>
    <t xml:space="preserve">Se requiere dotación para el cargo de Analista de Gestión Documental, correspondiente a lo estipulado por la ley, 3 dotaciones de $235.101 al año.  Se presenta un incremento del 3,5% correspondiente al IPC esperado para la vigencia 2020. </t>
  </si>
  <si>
    <t xml:space="preserve">Se requiere la compra de la licencia anual para el funcionario de gestión documental. Se presenta un incremento del 3,5% correspondiente al IPC esperado para la vigencia 2020. </t>
  </si>
  <si>
    <t xml:space="preserve">Se requiere licenciamiento de antivirus para 2 equipos de computo para: sistematizador cuota de fomento y analista de gestión documental. Se presenta un incremento del 3,5% correspondiente al IPC esperado para la vigencia 2020. </t>
  </si>
  <si>
    <t>Apicativo para la consolidacion, control y sistematizacion del recaudo de la cuota de fomento de la papa.</t>
  </si>
  <si>
    <t>Insumos necesarios y requeridos para realizar las actividades estabñecidas en el marco del proyecto.</t>
  </si>
  <si>
    <t>Insumos necesarios y requeridos para realizar las actividades establecidas en el marco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</si>
</sst>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41" formatCode="_-* #,##0_-;\-* #,##0_-;_-* &quot;-&quot;_-;_-@_-"/>
    <numFmt numFmtId="43" formatCode="_-* #,##0.00_-;\-* #,##0.00_-;_-* &quot;-&quot;??_-;_-@_-"/>
    <numFmt numFmtId="165" formatCode="_-&quot;$&quot;* #,##0.00_-;\-&quot;$&quot;* #,##0.00_-;_-&quot;$&quot;* &quot;-&quot;??_-;_-@_-"/>
    <numFmt numFmtId="166" formatCode="_-* #,##0.00\ &quot;€&quot;_-;\-* #,##0.00\ &quot;€&quot;_-;_-* &quot;-&quot;??\ &quot;€&quot;_-;_-@_-"/>
    <numFmt numFmtId="167" formatCode="_-* #,##0.00\ _€_-;\-* #,##0.00\ _€_-;_-* &quot;-&quot;??\ _€_-;_-@_-"/>
    <numFmt numFmtId="168" formatCode="_(&quot;$&quot;\ * #,##0.00_);_(&quot;$&quot;\ * \(#,##0.00\);_(&quot;$&quot;\ * &quot;-&quot;??_);_(@_)"/>
    <numFmt numFmtId="171" formatCode="_ * #,##0.00_ ;_ * \-#,##0.00_ ;_ * &quot;-&quot;??_ ;_ @_ "/>
    <numFmt numFmtId="172" formatCode="_-&quot;$&quot;* #,##0_-;\-&quot;$&quot;* #,##0_-;_-&quot;$&quot;* &quot;-&quot;??_-;_-@_-"/>
    <numFmt numFmtId="173" formatCode="_ * #,##0_ ;_ * \-#,##0_ ;_ * &quot;-&quot;??_ ;_ @_ "/>
    <numFmt numFmtId="175" formatCode="[$$-240A]#,##0"/>
    <numFmt numFmtId="176" formatCode="_-* #,##0\ _€_-;\-* #,##0\ _€_-;_-* &quot;-&quot;??\ _€_-;_-@_-"/>
    <numFmt numFmtId="180" formatCode="_(* #,##0.00_);_(* \(#,##0.00\);_(* &quot;-&quot;??_);_(@_)"/>
    <numFmt numFmtId="181" formatCode="#,##0\ _€"/>
    <numFmt numFmtId="182" formatCode="[$$-240A]#,##0;\-[$$-240A]#,##0"/>
    <numFmt numFmtId="183"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2"/>
      <name val="Arial"/>
      <family val="2"/>
    </font>
    <font>
      <sz val="12"/>
      <name val="Arial"/>
      <family val="2"/>
    </font>
    <font>
      <sz val="10"/>
      <name val="Arial"/>
      <family val="2"/>
    </font>
    <font>
      <sz val="10"/>
      <name val="Arial"/>
      <family val="2"/>
    </font>
    <font>
      <sz val="12"/>
      <color theme="1"/>
      <name val="Arial"/>
      <family val="2"/>
    </font>
    <font>
      <b/>
      <sz val="12"/>
      <color theme="1"/>
      <name val="Arial"/>
      <family val="2"/>
    </font>
    <font>
      <sz val="12"/>
      <color rgb="FF000000"/>
      <name val="Arial"/>
      <family val="2"/>
    </font>
    <font>
      <b/>
      <sz val="16"/>
      <color theme="1"/>
      <name val="Arial"/>
      <family val="2"/>
    </font>
    <font>
      <b/>
      <sz val="12"/>
      <name val="Arial Narrow"/>
      <family val="2"/>
    </font>
    <font>
      <sz val="12"/>
      <name val="Arial Narrow"/>
      <family val="2"/>
    </font>
    <font>
      <b/>
      <sz val="11"/>
      <color theme="1"/>
      <name val="Arial"/>
      <family val="2"/>
    </font>
    <font>
      <sz val="12"/>
      <color rgb="FFFF0000"/>
      <name val="Arial Narrow"/>
      <family val="2"/>
    </font>
    <font>
      <b/>
      <sz val="14"/>
      <color theme="1"/>
      <name val="Arial"/>
      <family val="2"/>
    </font>
    <font>
      <sz val="10"/>
      <name val="MS Sans Serif"/>
      <family val="2"/>
    </font>
    <font>
      <b/>
      <sz val="14"/>
      <color theme="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499984740745262"/>
        <bgColor indexed="64"/>
      </patternFill>
    </fill>
  </fills>
  <borders count="6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471">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71"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6" fillId="0" borderId="0"/>
    <xf numFmtId="0" fontId="7" fillId="0" borderId="0"/>
    <xf numFmtId="9" fontId="7" fillId="0" borderId="0" applyFont="0" applyFill="0" applyBorder="0" applyAlignment="0" applyProtection="0"/>
    <xf numFmtId="171" fontId="7" fillId="0" borderId="0" applyFont="0" applyFill="0" applyBorder="0" applyAlignment="0" applyProtection="0"/>
    <xf numFmtId="167"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0" fontId="17" fillId="0" borderId="0"/>
    <xf numFmtId="180"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2" fillId="0" borderId="0"/>
    <xf numFmtId="171"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16">
    <xf numFmtId="0" fontId="0" fillId="0" borderId="0" xfId="0"/>
    <xf numFmtId="167" fontId="8" fillId="0" borderId="0" xfId="13" applyFont="1"/>
    <xf numFmtId="176" fontId="8" fillId="0" borderId="0" xfId="13" applyNumberFormat="1" applyFont="1"/>
    <xf numFmtId="176" fontId="13" fillId="0" borderId="0" xfId="13" applyNumberFormat="1" applyFont="1"/>
    <xf numFmtId="0" fontId="13" fillId="0" borderId="0" xfId="3" applyFont="1"/>
    <xf numFmtId="0" fontId="12" fillId="0" borderId="0" xfId="3" applyFont="1" applyBorder="1" applyAlignment="1">
      <alignment horizontal="center"/>
    </xf>
    <xf numFmtId="176" fontId="12" fillId="0" borderId="0" xfId="13" applyNumberFormat="1" applyFont="1" applyBorder="1" applyAlignment="1">
      <alignment horizontal="center"/>
    </xf>
    <xf numFmtId="176" fontId="12" fillId="0" borderId="16" xfId="13" applyNumberFormat="1" applyFont="1" applyFill="1" applyBorder="1" applyAlignment="1">
      <alignment horizontal="center" vertical="center"/>
    </xf>
    <xf numFmtId="176" fontId="12" fillId="0" borderId="50" xfId="13" applyNumberFormat="1" applyFont="1" applyFill="1" applyBorder="1" applyAlignment="1">
      <alignment horizontal="center" vertical="center"/>
    </xf>
    <xf numFmtId="10" fontId="12" fillId="0" borderId="48" xfId="2" applyNumberFormat="1" applyFont="1" applyFill="1" applyBorder="1" applyAlignment="1">
      <alignment horizontal="center" vertical="center"/>
    </xf>
    <xf numFmtId="176" fontId="12" fillId="0" borderId="19" xfId="13" applyNumberFormat="1" applyFont="1" applyFill="1" applyBorder="1" applyAlignment="1">
      <alignment horizontal="center" vertical="center" wrapText="1"/>
    </xf>
    <xf numFmtId="176" fontId="12" fillId="0" borderId="19" xfId="13" applyNumberFormat="1" applyFont="1" applyFill="1" applyBorder="1" applyAlignment="1">
      <alignment horizontal="center" vertical="center"/>
    </xf>
    <xf numFmtId="176" fontId="12" fillId="0" borderId="54" xfId="13" applyNumberFormat="1" applyFont="1" applyFill="1" applyBorder="1" applyAlignment="1">
      <alignment horizontal="center" vertical="center"/>
    </xf>
    <xf numFmtId="10" fontId="12" fillId="0" borderId="49" xfId="2" applyNumberFormat="1" applyFont="1" applyFill="1" applyBorder="1" applyAlignment="1">
      <alignment horizontal="center" vertical="center"/>
    </xf>
    <xf numFmtId="0" fontId="12" fillId="4" borderId="22" xfId="3" applyFont="1" applyFill="1" applyBorder="1" applyAlignment="1"/>
    <xf numFmtId="176" fontId="12" fillId="4" borderId="23" xfId="13" applyNumberFormat="1" applyFont="1" applyFill="1" applyBorder="1" applyAlignment="1"/>
    <xf numFmtId="176" fontId="12" fillId="4" borderId="53" xfId="13" applyNumberFormat="1" applyFont="1" applyFill="1" applyBorder="1" applyAlignment="1"/>
    <xf numFmtId="176" fontId="12" fillId="4" borderId="45" xfId="13" applyNumberFormat="1" applyFont="1" applyFill="1" applyBorder="1" applyAlignment="1"/>
    <xf numFmtId="0" fontId="13" fillId="0" borderId="14" xfId="3" applyFont="1" applyBorder="1" applyAlignment="1">
      <alignment horizontal="left" indent="1"/>
    </xf>
    <xf numFmtId="176" fontId="13" fillId="3" borderId="17" xfId="13" applyNumberFormat="1" applyFont="1" applyFill="1" applyBorder="1" applyAlignment="1"/>
    <xf numFmtId="176" fontId="13" fillId="0" borderId="51" xfId="13" applyNumberFormat="1" applyFont="1" applyBorder="1" applyAlignment="1"/>
    <xf numFmtId="176" fontId="13" fillId="0" borderId="56" xfId="13" applyNumberFormat="1" applyFont="1" applyFill="1" applyBorder="1" applyAlignment="1"/>
    <xf numFmtId="176" fontId="13" fillId="0" borderId="17" xfId="13" applyNumberFormat="1" applyFont="1" applyBorder="1" applyAlignment="1"/>
    <xf numFmtId="176" fontId="13" fillId="0" borderId="46" xfId="13" applyNumberFormat="1" applyFont="1" applyBorder="1" applyAlignment="1"/>
    <xf numFmtId="0" fontId="12" fillId="4" borderId="14" xfId="3" applyFont="1" applyFill="1" applyBorder="1" applyAlignment="1"/>
    <xf numFmtId="176" fontId="12" fillId="4" borderId="17" xfId="13" applyNumberFormat="1" applyFont="1" applyFill="1" applyBorder="1" applyAlignment="1"/>
    <xf numFmtId="176" fontId="12" fillId="4" borderId="51" xfId="13" applyNumberFormat="1" applyFont="1" applyFill="1" applyBorder="1" applyAlignment="1"/>
    <xf numFmtId="176" fontId="12" fillId="4" borderId="46" xfId="13" applyNumberFormat="1" applyFont="1" applyFill="1" applyBorder="1" applyAlignment="1"/>
    <xf numFmtId="0" fontId="12" fillId="4" borderId="14" xfId="3" applyFont="1" applyFill="1" applyBorder="1" applyAlignment="1">
      <alignment horizontal="centerContinuous"/>
    </xf>
    <xf numFmtId="0" fontId="12" fillId="4" borderId="14" xfId="3" applyFont="1" applyFill="1" applyBorder="1" applyAlignment="1">
      <alignment horizontal="left"/>
    </xf>
    <xf numFmtId="0" fontId="12" fillId="4" borderId="14" xfId="3" applyFont="1" applyFill="1" applyBorder="1" applyAlignment="1">
      <alignment horizontal="left" indent="1"/>
    </xf>
    <xf numFmtId="0" fontId="13" fillId="0" borderId="14" xfId="3" applyFont="1" applyBorder="1" applyAlignment="1">
      <alignment horizontal="left" indent="2"/>
    </xf>
    <xf numFmtId="176" fontId="13" fillId="0" borderId="45" xfId="13" applyNumberFormat="1" applyFont="1" applyBorder="1" applyAlignment="1"/>
    <xf numFmtId="3" fontId="13" fillId="0" borderId="14" xfId="3" applyNumberFormat="1" applyFont="1" applyFill="1" applyBorder="1" applyAlignment="1">
      <alignment horizontal="left" vertical="justify" wrapText="1" indent="2"/>
    </xf>
    <xf numFmtId="176" fontId="13" fillId="0" borderId="17" xfId="13" applyNumberFormat="1" applyFont="1" applyBorder="1"/>
    <xf numFmtId="176" fontId="13" fillId="0" borderId="47" xfId="13" applyNumberFormat="1" applyFont="1" applyBorder="1" applyAlignment="1"/>
    <xf numFmtId="176" fontId="12" fillId="4" borderId="17" xfId="13" applyNumberFormat="1" applyFont="1" applyFill="1" applyBorder="1"/>
    <xf numFmtId="176" fontId="12" fillId="4" borderId="46" xfId="13" applyNumberFormat="1" applyFont="1" applyFill="1" applyBorder="1"/>
    <xf numFmtId="0" fontId="13" fillId="0" borderId="20" xfId="3" applyFont="1" applyBorder="1" applyAlignment="1">
      <alignment horizontal="left" indent="2"/>
    </xf>
    <xf numFmtId="176" fontId="13" fillId="3" borderId="21" xfId="13" applyNumberFormat="1" applyFont="1" applyFill="1" applyBorder="1" applyAlignment="1"/>
    <xf numFmtId="0" fontId="12" fillId="4" borderId="24" xfId="3" applyFont="1" applyFill="1" applyBorder="1" applyAlignment="1">
      <alignment horizontal="left" indent="1"/>
    </xf>
    <xf numFmtId="176" fontId="12" fillId="4" borderId="25" xfId="13" applyNumberFormat="1" applyFont="1" applyFill="1" applyBorder="1"/>
    <xf numFmtId="176" fontId="12" fillId="4" borderId="52" xfId="13" applyNumberFormat="1" applyFont="1" applyFill="1" applyBorder="1"/>
    <xf numFmtId="176" fontId="12" fillId="4" borderId="6" xfId="13" applyNumberFormat="1" applyFont="1" applyFill="1" applyBorder="1"/>
    <xf numFmtId="0" fontId="13" fillId="0" borderId="22" xfId="3" applyFont="1" applyBorder="1" applyAlignment="1">
      <alignment horizontal="left" indent="2"/>
    </xf>
    <xf numFmtId="176" fontId="13" fillId="0" borderId="23" xfId="13" applyNumberFormat="1" applyFont="1" applyBorder="1"/>
    <xf numFmtId="176" fontId="13" fillId="0" borderId="53" xfId="13" applyNumberFormat="1" applyFont="1" applyBorder="1" applyAlignment="1"/>
    <xf numFmtId="175" fontId="14" fillId="0" borderId="0" xfId="0" applyNumberFormat="1" applyFont="1" applyFill="1" applyBorder="1"/>
    <xf numFmtId="176" fontId="12" fillId="4" borderId="51" xfId="13" applyNumberFormat="1" applyFont="1" applyFill="1" applyBorder="1"/>
    <xf numFmtId="176" fontId="13" fillId="0" borderId="51" xfId="13" applyNumberFormat="1" applyFont="1" applyBorder="1"/>
    <xf numFmtId="176" fontId="13" fillId="0" borderId="45" xfId="13" applyNumberFormat="1" applyFont="1" applyBorder="1"/>
    <xf numFmtId="176" fontId="13" fillId="0" borderId="46" xfId="13" applyNumberFormat="1" applyFont="1" applyBorder="1"/>
    <xf numFmtId="176" fontId="15" fillId="0" borderId="0" xfId="13" applyNumberFormat="1" applyFont="1"/>
    <xf numFmtId="176" fontId="13" fillId="0" borderId="47" xfId="13" applyNumberFormat="1" applyFont="1" applyBorder="1"/>
    <xf numFmtId="3" fontId="13" fillId="0" borderId="14" xfId="3" applyNumberFormat="1" applyFont="1" applyBorder="1" applyAlignment="1">
      <alignment horizontal="left" vertical="justify" wrapText="1" indent="2"/>
    </xf>
    <xf numFmtId="176" fontId="13" fillId="3" borderId="17" xfId="13" applyNumberFormat="1" applyFont="1" applyFill="1" applyBorder="1"/>
    <xf numFmtId="0" fontId="12" fillId="4" borderId="14" xfId="3" applyFont="1" applyFill="1" applyBorder="1" applyAlignment="1">
      <alignment horizontal="left" indent="2"/>
    </xf>
    <xf numFmtId="0" fontId="12" fillId="4" borderId="61" xfId="3" applyFont="1" applyFill="1" applyBorder="1"/>
    <xf numFmtId="176" fontId="12" fillId="4" borderId="16" xfId="13" applyNumberFormat="1" applyFont="1" applyFill="1" applyBorder="1"/>
    <xf numFmtId="176" fontId="12" fillId="4" borderId="50" xfId="13" applyNumberFormat="1" applyFont="1" applyFill="1" applyBorder="1"/>
    <xf numFmtId="176" fontId="12" fillId="4" borderId="48" xfId="13" applyNumberFormat="1" applyFont="1" applyFill="1" applyBorder="1"/>
    <xf numFmtId="0" fontId="12" fillId="4" borderId="14" xfId="3" applyFont="1" applyFill="1" applyBorder="1"/>
    <xf numFmtId="0" fontId="12" fillId="4" borderId="18" xfId="3" applyFont="1" applyFill="1" applyBorder="1"/>
    <xf numFmtId="176" fontId="12" fillId="4" borderId="19" xfId="13" applyNumberFormat="1" applyFont="1" applyFill="1" applyBorder="1"/>
    <xf numFmtId="176" fontId="12" fillId="4" borderId="54" xfId="13" applyNumberFormat="1" applyFont="1" applyFill="1" applyBorder="1"/>
    <xf numFmtId="176" fontId="12" fillId="4" borderId="49" xfId="13" applyNumberFormat="1" applyFont="1" applyFill="1" applyBorder="1"/>
    <xf numFmtId="0" fontId="12" fillId="0" borderId="0" xfId="3" applyFont="1"/>
    <xf numFmtId="0" fontId="15" fillId="0" borderId="0" xfId="3" applyFont="1"/>
    <xf numFmtId="176" fontId="13" fillId="0" borderId="51" xfId="13" applyNumberFormat="1" applyFont="1" applyFill="1" applyBorder="1" applyAlignment="1"/>
    <xf numFmtId="176" fontId="13" fillId="0" borderId="46" xfId="13" applyNumberFormat="1" applyFont="1" applyFill="1" applyBorder="1" applyAlignment="1"/>
    <xf numFmtId="0" fontId="8" fillId="0" borderId="0" xfId="13" applyNumberFormat="1" applyFont="1"/>
    <xf numFmtId="176" fontId="15" fillId="0" borderId="0" xfId="3" applyNumberFormat="1" applyFont="1"/>
    <xf numFmtId="0" fontId="12" fillId="0" borderId="0" xfId="3" applyFont="1" applyBorder="1" applyAlignment="1">
      <alignment horizontal="center"/>
    </xf>
    <xf numFmtId="3" fontId="4" fillId="5" borderId="3"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0" fontId="12" fillId="4" borderId="45" xfId="2" applyNumberFormat="1" applyFont="1" applyFill="1" applyBorder="1" applyAlignment="1">
      <alignment horizontal="center"/>
    </xf>
    <xf numFmtId="10" fontId="13" fillId="0" borderId="56" xfId="2" applyNumberFormat="1" applyFont="1" applyFill="1" applyBorder="1" applyAlignment="1">
      <alignment horizontal="center"/>
    </xf>
    <xf numFmtId="10" fontId="13" fillId="0" borderId="46" xfId="2" applyNumberFormat="1" applyFont="1" applyBorder="1" applyAlignment="1">
      <alignment horizontal="center"/>
    </xf>
    <xf numFmtId="10" fontId="12" fillId="4" borderId="46" xfId="2" applyNumberFormat="1" applyFont="1" applyFill="1" applyBorder="1" applyAlignment="1">
      <alignment horizontal="center"/>
    </xf>
    <xf numFmtId="10" fontId="13" fillId="0" borderId="45" xfId="2" applyNumberFormat="1" applyFont="1" applyBorder="1" applyAlignment="1">
      <alignment horizontal="center"/>
    </xf>
    <xf numFmtId="10" fontId="13" fillId="0" borderId="47" xfId="2" applyNumberFormat="1" applyFont="1" applyBorder="1" applyAlignment="1">
      <alignment horizontal="center"/>
    </xf>
    <xf numFmtId="10" fontId="12" fillId="4" borderId="6" xfId="2" applyNumberFormat="1" applyFont="1" applyFill="1" applyBorder="1" applyAlignment="1">
      <alignment horizontal="center"/>
    </xf>
    <xf numFmtId="10" fontId="13" fillId="0" borderId="41" xfId="2" applyNumberFormat="1" applyFont="1" applyBorder="1" applyAlignment="1">
      <alignment horizontal="center"/>
    </xf>
    <xf numFmtId="10" fontId="12" fillId="4" borderId="48" xfId="2" applyNumberFormat="1" applyFont="1" applyFill="1" applyBorder="1" applyAlignment="1">
      <alignment horizontal="center"/>
    </xf>
    <xf numFmtId="10" fontId="12" fillId="4" borderId="49" xfId="2" applyNumberFormat="1" applyFont="1" applyFill="1" applyBorder="1" applyAlignment="1">
      <alignment horizontal="center"/>
    </xf>
    <xf numFmtId="10" fontId="13" fillId="0" borderId="0" xfId="2" applyNumberFormat="1" applyFont="1" applyAlignment="1">
      <alignment horizontal="center"/>
    </xf>
    <xf numFmtId="176" fontId="15" fillId="0" borderId="0" xfId="2" applyNumberFormat="1" applyFont="1" applyAlignment="1">
      <alignment horizontal="center"/>
    </xf>
    <xf numFmtId="10" fontId="15" fillId="0" borderId="0" xfId="13" applyNumberFormat="1" applyFont="1" applyAlignment="1">
      <alignment horizontal="center"/>
    </xf>
    <xf numFmtId="176" fontId="13" fillId="0" borderId="0" xfId="13" applyNumberFormat="1" applyFont="1" applyAlignment="1">
      <alignment horizontal="center"/>
    </xf>
    <xf numFmtId="176" fontId="15" fillId="0" borderId="0" xfId="13" applyNumberFormat="1" applyFont="1" applyAlignment="1">
      <alignment horizontal="center"/>
    </xf>
    <xf numFmtId="10" fontId="15" fillId="0" borderId="0" xfId="3" applyNumberFormat="1" applyFont="1" applyAlignment="1">
      <alignment horizontal="center"/>
    </xf>
    <xf numFmtId="176" fontId="12" fillId="0" borderId="48" xfId="13" applyNumberFormat="1" applyFont="1" applyFill="1" applyBorder="1" applyAlignment="1">
      <alignment horizontal="center" vertical="center"/>
    </xf>
    <xf numFmtId="176" fontId="12" fillId="0" borderId="49" xfId="13" applyNumberFormat="1" applyFont="1" applyFill="1" applyBorder="1" applyAlignment="1">
      <alignment horizontal="center" vertical="center"/>
    </xf>
    <xf numFmtId="0" fontId="10" fillId="2" borderId="43" xfId="0" applyFont="1" applyFill="1" applyBorder="1" applyAlignment="1">
      <alignment horizontal="left" vertical="center" wrapText="1"/>
    </xf>
    <xf numFmtId="0" fontId="8" fillId="0" borderId="0" xfId="0" applyFont="1"/>
    <xf numFmtId="10" fontId="8" fillId="0" borderId="0" xfId="2" applyNumberFormat="1" applyFont="1"/>
    <xf numFmtId="0" fontId="0" fillId="0" borderId="0" xfId="0"/>
    <xf numFmtId="0" fontId="8" fillId="0" borderId="0" xfId="0" applyFont="1" applyFill="1" applyAlignment="1">
      <alignment horizontal="justify" vertical="center" wrapText="1"/>
    </xf>
    <xf numFmtId="0" fontId="4" fillId="5" borderId="4" xfId="6" applyFont="1" applyFill="1" applyBorder="1" applyAlignment="1">
      <alignment horizontal="left" vertical="center"/>
    </xf>
    <xf numFmtId="172" fontId="5" fillId="0" borderId="3" xfId="1" applyNumberFormat="1" applyFont="1" applyFill="1" applyBorder="1" applyAlignment="1">
      <alignment horizontal="justify" vertical="center" wrapText="1"/>
    </xf>
    <xf numFmtId="176" fontId="8" fillId="0" borderId="0" xfId="0" applyNumberFormat="1" applyFont="1" applyFill="1" applyAlignment="1">
      <alignment horizontal="justify" vertical="center" wrapText="1"/>
    </xf>
    <xf numFmtId="0" fontId="8" fillId="0" borderId="0" xfId="0" applyFont="1" applyFill="1" applyBorder="1" applyAlignment="1">
      <alignment horizontal="justify"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8" fillId="0" borderId="0" xfId="0" applyFont="1" applyAlignment="1">
      <alignment horizontal="center" vertical="center" wrapText="1"/>
    </xf>
    <xf numFmtId="175" fontId="8" fillId="0" borderId="55" xfId="21" applyNumberFormat="1" applyFont="1" applyFill="1" applyBorder="1" applyAlignment="1">
      <alignment horizontal="center" vertical="center" wrapText="1"/>
    </xf>
    <xf numFmtId="182" fontId="8" fillId="2" borderId="39" xfId="21" applyNumberFormat="1" applyFont="1" applyFill="1" applyBorder="1" applyAlignment="1">
      <alignment horizontal="justify" vertical="center" wrapText="1"/>
    </xf>
    <xf numFmtId="41" fontId="4" fillId="6" borderId="2" xfId="30" applyFont="1" applyFill="1" applyBorder="1" applyAlignment="1">
      <alignment horizontal="center" vertical="center" wrapText="1"/>
    </xf>
    <xf numFmtId="0" fontId="8" fillId="0" borderId="38" xfId="0" applyFont="1" applyFill="1" applyBorder="1" applyAlignment="1">
      <alignment horizontal="center" vertical="center" wrapText="1"/>
    </xf>
    <xf numFmtId="0" fontId="0" fillId="0" borderId="0" xfId="0"/>
    <xf numFmtId="0" fontId="8" fillId="0" borderId="0" xfId="0" applyFont="1" applyFill="1" applyAlignment="1">
      <alignment horizontal="justify" vertical="center" wrapText="1"/>
    </xf>
    <xf numFmtId="0" fontId="8" fillId="0" borderId="0" xfId="0" applyFont="1"/>
    <xf numFmtId="172" fontId="8" fillId="0" borderId="0" xfId="0" applyNumberFormat="1" applyFont="1"/>
    <xf numFmtId="172" fontId="8" fillId="0" borderId="30" xfId="1" applyNumberFormat="1" applyFont="1" applyFill="1" applyBorder="1" applyAlignment="1">
      <alignment horizontal="left" vertical="center" wrapText="1"/>
    </xf>
    <xf numFmtId="0" fontId="8" fillId="0" borderId="30" xfId="0" applyFont="1" applyFill="1" applyBorder="1" applyAlignment="1">
      <alignment horizontal="center" vertical="center" wrapText="1"/>
    </xf>
    <xf numFmtId="0" fontId="9" fillId="6" borderId="7" xfId="0" applyFont="1" applyFill="1" applyBorder="1" applyAlignment="1">
      <alignment horizontal="center" vertical="center" wrapText="1"/>
    </xf>
    <xf numFmtId="172" fontId="9" fillId="6" borderId="8" xfId="1"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172" fontId="9" fillId="6" borderId="59" xfId="1" applyNumberFormat="1" applyFont="1" applyFill="1" applyBorder="1" applyAlignment="1">
      <alignment horizontal="center" vertical="center" wrapText="1"/>
    </xf>
    <xf numFmtId="10" fontId="8" fillId="0" borderId="0" xfId="2" applyNumberFormat="1" applyFont="1"/>
    <xf numFmtId="0" fontId="8" fillId="0" borderId="0" xfId="0" applyFont="1" applyFill="1" applyAlignment="1">
      <alignment horizontal="center" vertical="center" wrapText="1"/>
    </xf>
    <xf numFmtId="172" fontId="5" fillId="0" borderId="0" xfId="20" applyNumberFormat="1" applyFont="1" applyFill="1" applyBorder="1" applyAlignment="1">
      <alignment horizontal="justify" vertical="center" wrapText="1"/>
    </xf>
    <xf numFmtId="0" fontId="5" fillId="0" borderId="0" xfId="2" applyNumberFormat="1" applyFont="1" applyFill="1" applyBorder="1" applyAlignment="1">
      <alignment horizontal="right" vertical="center" wrapText="1"/>
    </xf>
    <xf numFmtId="10" fontId="5" fillId="0" borderId="0" xfId="2" applyNumberFormat="1" applyFont="1" applyFill="1" applyBorder="1" applyAlignment="1">
      <alignment horizontal="right" vertical="center" wrapText="1"/>
    </xf>
    <xf numFmtId="0" fontId="8" fillId="0" borderId="0" xfId="0" applyFont="1" applyFill="1" applyBorder="1" applyAlignment="1">
      <alignment horizontal="justify" vertical="center" wrapText="1"/>
    </xf>
    <xf numFmtId="0" fontId="4" fillId="6" borderId="1" xfId="0"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4" fillId="6" borderId="1" xfId="6" applyFont="1" applyFill="1" applyBorder="1" applyAlignment="1">
      <alignment horizontal="left" vertical="center"/>
    </xf>
    <xf numFmtId="3" fontId="9" fillId="6" borderId="2" xfId="0" applyNumberFormat="1" applyFont="1" applyFill="1" applyBorder="1" applyAlignment="1">
      <alignment horizontal="center" vertical="center"/>
    </xf>
    <xf numFmtId="49" fontId="4" fillId="6" borderId="11" xfId="0" applyNumberFormat="1" applyFont="1" applyFill="1" applyBorder="1" applyAlignment="1">
      <alignment horizontal="center" vertical="center" wrapText="1"/>
    </xf>
    <xf numFmtId="49" fontId="9" fillId="6" borderId="11" xfId="20" applyNumberFormat="1" applyFont="1" applyFill="1" applyBorder="1" applyAlignment="1">
      <alignment horizontal="justify" vertical="center" wrapText="1"/>
    </xf>
    <xf numFmtId="0" fontId="8" fillId="0" borderId="0" xfId="0" applyFont="1" applyAlignment="1">
      <alignment horizontal="center" vertical="center" wrapText="1"/>
    </xf>
    <xf numFmtId="0" fontId="10" fillId="0" borderId="28" xfId="0" applyFont="1" applyBorder="1" applyAlignment="1">
      <alignment vertical="center" wrapText="1"/>
    </xf>
    <xf numFmtId="172" fontId="8" fillId="0" borderId="28" xfId="1" applyNumberFormat="1" applyFont="1" applyFill="1" applyBorder="1" applyAlignment="1">
      <alignment horizontal="left" vertical="center" wrapText="1"/>
    </xf>
    <xf numFmtId="0" fontId="8" fillId="0" borderId="28" xfId="0" applyFont="1" applyFill="1" applyBorder="1" applyAlignment="1">
      <alignment horizontal="center" vertical="center" wrapText="1"/>
    </xf>
    <xf numFmtId="172" fontId="8" fillId="0" borderId="28" xfId="1" applyNumberFormat="1" applyFont="1" applyFill="1" applyBorder="1" applyAlignment="1">
      <alignment horizontal="right" vertical="center" wrapText="1"/>
    </xf>
    <xf numFmtId="0" fontId="8" fillId="0" borderId="37" xfId="0" applyFont="1" applyFill="1" applyBorder="1" applyAlignment="1">
      <alignment horizontal="justify" vertical="center" wrapText="1"/>
    </xf>
    <xf numFmtId="0" fontId="10" fillId="0" borderId="30" xfId="0" applyFont="1" applyBorder="1" applyAlignment="1">
      <alignment vertical="center" wrapText="1"/>
    </xf>
    <xf numFmtId="172" fontId="8" fillId="0" borderId="30" xfId="1" applyNumberFormat="1" applyFont="1" applyFill="1" applyBorder="1" applyAlignment="1">
      <alignment horizontal="right" vertical="center" wrapText="1"/>
    </xf>
    <xf numFmtId="0" fontId="8" fillId="0" borderId="35" xfId="0" applyFont="1" applyFill="1" applyBorder="1" applyAlignment="1">
      <alignment horizontal="justify" vertical="center" wrapText="1"/>
    </xf>
    <xf numFmtId="0" fontId="8" fillId="2" borderId="55" xfId="0" applyFont="1" applyFill="1" applyBorder="1" applyAlignment="1">
      <alignment horizontal="left" vertical="center" wrapText="1"/>
    </xf>
    <xf numFmtId="3" fontId="8" fillId="0" borderId="55" xfId="20" applyNumberFormat="1" applyFont="1" applyFill="1" applyBorder="1" applyAlignment="1">
      <alignment horizontal="center" vertical="center" wrapText="1"/>
    </xf>
    <xf numFmtId="0" fontId="8" fillId="0" borderId="55" xfId="20" applyNumberFormat="1" applyFont="1" applyFill="1" applyBorder="1" applyAlignment="1">
      <alignment horizontal="center" vertical="center" wrapText="1"/>
    </xf>
    <xf numFmtId="0" fontId="10" fillId="2" borderId="30" xfId="0" applyFont="1" applyFill="1" applyBorder="1" applyAlignment="1">
      <alignment horizontal="left" vertical="center" wrapText="1"/>
    </xf>
    <xf numFmtId="181" fontId="8" fillId="2" borderId="30" xfId="20" applyNumberFormat="1" applyFont="1" applyFill="1" applyBorder="1" applyAlignment="1">
      <alignment horizontal="center" vertical="center" wrapText="1"/>
    </xf>
    <xf numFmtId="3"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42" fontId="5" fillId="2" borderId="30" xfId="31" applyFont="1" applyFill="1" applyBorder="1" applyAlignment="1">
      <alignment horizontal="center" vertical="center" wrapText="1"/>
    </xf>
    <xf numFmtId="49" fontId="8" fillId="0" borderId="35" xfId="0" applyNumberFormat="1" applyFont="1" applyFill="1" applyBorder="1" applyAlignment="1">
      <alignment horizontal="justify" vertical="center" wrapText="1"/>
    </xf>
    <xf numFmtId="41" fontId="4" fillId="6" borderId="2" xfId="30" applyFont="1" applyFill="1" applyBorder="1" applyAlignment="1">
      <alignment vertical="center"/>
    </xf>
    <xf numFmtId="0" fontId="3" fillId="0" borderId="38" xfId="0" applyFont="1" applyBorder="1" applyAlignment="1">
      <alignment horizontal="center" vertical="center" wrapText="1"/>
    </xf>
    <xf numFmtId="0" fontId="3" fillId="0" borderId="0" xfId="0" applyFont="1" applyAlignment="1">
      <alignment vertical="center"/>
    </xf>
    <xf numFmtId="0" fontId="9" fillId="6" borderId="67" xfId="0" applyFont="1" applyFill="1" applyBorder="1" applyAlignment="1">
      <alignment horizontal="center" vertical="center" wrapText="1"/>
    </xf>
    <xf numFmtId="0" fontId="3" fillId="0" borderId="55" xfId="0" applyFont="1" applyBorder="1" applyAlignment="1">
      <alignment horizontal="center" vertical="center" wrapText="1"/>
    </xf>
    <xf numFmtId="172" fontId="5" fillId="0" borderId="55" xfId="1" applyNumberFormat="1" applyFont="1" applyFill="1" applyBorder="1" applyAlignment="1">
      <alignment horizontal="justify" vertical="center" wrapText="1"/>
    </xf>
    <xf numFmtId="0" fontId="10" fillId="2" borderId="26" xfId="0" applyFont="1" applyFill="1" applyBorder="1" applyAlignment="1">
      <alignment horizontal="left" vertical="center" wrapText="1"/>
    </xf>
    <xf numFmtId="181" fontId="8" fillId="2" borderId="26" xfId="20" applyNumberFormat="1" applyFont="1" applyFill="1" applyBorder="1" applyAlignment="1">
      <alignment horizontal="center" vertical="center" wrapText="1"/>
    </xf>
    <xf numFmtId="3" fontId="8" fillId="2" borderId="26" xfId="0" applyNumberFormat="1" applyFont="1" applyFill="1" applyBorder="1" applyAlignment="1">
      <alignment horizontal="center" vertical="center"/>
    </xf>
    <xf numFmtId="0" fontId="8" fillId="2" borderId="26" xfId="0" applyFont="1" applyFill="1" applyBorder="1" applyAlignment="1">
      <alignment horizontal="center" vertical="center" wrapText="1"/>
    </xf>
    <xf numFmtId="42" fontId="5" fillId="2" borderId="26" xfId="31" applyFont="1" applyFill="1" applyBorder="1" applyAlignment="1">
      <alignment horizontal="center" vertical="center" wrapText="1"/>
    </xf>
    <xf numFmtId="49" fontId="8" fillId="0" borderId="32" xfId="0" applyNumberFormat="1" applyFont="1" applyFill="1" applyBorder="1" applyAlignment="1">
      <alignment horizontal="justify" vertical="center" wrapText="1"/>
    </xf>
    <xf numFmtId="0" fontId="8" fillId="0" borderId="55" xfId="0" applyFont="1" applyFill="1" applyBorder="1" applyAlignment="1">
      <alignment horizontal="center" vertical="center" wrapText="1"/>
    </xf>
    <xf numFmtId="0" fontId="5" fillId="0" borderId="55" xfId="0" applyFont="1" applyBorder="1" applyAlignment="1">
      <alignment horizontal="left" vertical="center" wrapText="1"/>
    </xf>
    <xf numFmtId="172" fontId="8" fillId="0" borderId="55" xfId="1" applyNumberFormat="1" applyFont="1" applyFill="1" applyBorder="1" applyAlignment="1">
      <alignment horizontal="left" vertical="center" wrapText="1"/>
    </xf>
    <xf numFmtId="3" fontId="8" fillId="0" borderId="55" xfId="0" applyNumberFormat="1" applyFont="1" applyFill="1" applyBorder="1" applyAlignment="1">
      <alignment horizontal="center" vertical="center" wrapText="1"/>
    </xf>
    <xf numFmtId="0" fontId="8" fillId="2" borderId="39" xfId="0" applyFont="1" applyFill="1" applyBorder="1" applyAlignment="1">
      <alignment horizontal="justify" vertical="top" wrapText="1"/>
    </xf>
    <xf numFmtId="176" fontId="13" fillId="0" borderId="45" xfId="13" applyNumberFormat="1" applyFont="1" applyFill="1" applyBorder="1" applyAlignment="1"/>
    <xf numFmtId="176" fontId="13" fillId="0" borderId="47" xfId="13" applyNumberFormat="1" applyFont="1" applyFill="1" applyBorder="1" applyAlignment="1"/>
    <xf numFmtId="0" fontId="8" fillId="0" borderId="26" xfId="0" applyFont="1" applyFill="1" applyBorder="1" applyAlignment="1">
      <alignment horizontal="center" vertical="center" wrapText="1"/>
    </xf>
    <xf numFmtId="172" fontId="9" fillId="0" borderId="6" xfId="0" applyNumberFormat="1" applyFont="1" applyBorder="1"/>
    <xf numFmtId="0" fontId="9" fillId="0" borderId="11" xfId="0" applyFont="1" applyBorder="1"/>
    <xf numFmtId="49" fontId="4" fillId="5" borderId="58" xfId="0" applyNumberFormat="1" applyFont="1" applyFill="1" applyBorder="1" applyAlignment="1">
      <alignment horizontal="justify" vertical="center" wrapText="1"/>
    </xf>
    <xf numFmtId="181" fontId="4" fillId="5" borderId="3" xfId="20" applyNumberFormat="1" applyFont="1" applyFill="1" applyBorder="1" applyAlignment="1">
      <alignment horizontal="center" vertical="center" wrapText="1"/>
    </xf>
    <xf numFmtId="0" fontId="9" fillId="6" borderId="33" xfId="0" applyFont="1" applyFill="1" applyBorder="1" applyAlignment="1">
      <alignment horizontal="center" vertical="center"/>
    </xf>
    <xf numFmtId="42" fontId="8" fillId="2" borderId="26" xfId="31" applyFont="1" applyFill="1" applyBorder="1" applyAlignment="1">
      <alignment vertical="center" wrapText="1"/>
    </xf>
    <xf numFmtId="183" fontId="12" fillId="0" borderId="0" xfId="470" applyNumberFormat="1" applyFont="1" applyBorder="1" applyAlignment="1">
      <alignment horizontal="center"/>
    </xf>
    <xf numFmtId="183" fontId="12" fillId="0" borderId="16" xfId="470" applyNumberFormat="1" applyFont="1" applyFill="1" applyBorder="1" applyAlignment="1">
      <alignment horizontal="center" vertical="center"/>
    </xf>
    <xf numFmtId="183" fontId="12" fillId="0" borderId="19" xfId="470" applyNumberFormat="1" applyFont="1" applyFill="1" applyBorder="1" applyAlignment="1">
      <alignment horizontal="center" vertical="center" wrapText="1"/>
    </xf>
    <xf numFmtId="183" fontId="12" fillId="4" borderId="23" xfId="470" applyNumberFormat="1" applyFont="1" applyFill="1" applyBorder="1" applyAlignment="1"/>
    <xf numFmtId="183" fontId="13" fillId="0" borderId="17" xfId="470" applyNumberFormat="1" applyFont="1" applyFill="1" applyBorder="1" applyAlignment="1"/>
    <xf numFmtId="183" fontId="12" fillId="4" borderId="17" xfId="470" applyNumberFormat="1" applyFont="1" applyFill="1" applyBorder="1" applyAlignment="1"/>
    <xf numFmtId="183" fontId="13" fillId="3" borderId="17" xfId="470" applyNumberFormat="1" applyFont="1" applyFill="1" applyBorder="1" applyAlignment="1"/>
    <xf numFmtId="183" fontId="13" fillId="0" borderId="17" xfId="470" applyNumberFormat="1" applyFont="1" applyBorder="1"/>
    <xf numFmtId="183" fontId="12" fillId="4" borderId="17" xfId="470" applyNumberFormat="1" applyFont="1" applyFill="1" applyBorder="1"/>
    <xf numFmtId="183" fontId="13" fillId="0" borderId="21" xfId="470" applyNumberFormat="1" applyFont="1" applyBorder="1"/>
    <xf numFmtId="183" fontId="12" fillId="4" borderId="25" xfId="470" applyNumberFormat="1" applyFont="1" applyFill="1" applyBorder="1"/>
    <xf numFmtId="183" fontId="13" fillId="0" borderId="23" xfId="470" applyNumberFormat="1" applyFont="1" applyBorder="1"/>
    <xf numFmtId="183" fontId="13" fillId="3" borderId="17" xfId="470" applyNumberFormat="1" applyFont="1" applyFill="1" applyBorder="1"/>
    <xf numFmtId="183" fontId="12" fillId="4" borderId="16" xfId="470" applyNumberFormat="1" applyFont="1" applyFill="1" applyBorder="1"/>
    <xf numFmtId="183" fontId="12" fillId="4" borderId="19" xfId="470" applyNumberFormat="1" applyFont="1" applyFill="1" applyBorder="1"/>
    <xf numFmtId="183" fontId="13" fillId="0" borderId="0" xfId="470" applyNumberFormat="1" applyFont="1"/>
    <xf numFmtId="183" fontId="15" fillId="0" borderId="0" xfId="470" applyNumberFormat="1" applyFont="1"/>
    <xf numFmtId="167" fontId="13" fillId="0" borderId="0" xfId="13" applyFont="1" applyFill="1"/>
    <xf numFmtId="176" fontId="13" fillId="0" borderId="0" xfId="13" applyNumberFormat="1" applyFont="1" applyFill="1"/>
    <xf numFmtId="0" fontId="13" fillId="0" borderId="0" xfId="3" applyFont="1" applyFill="1"/>
    <xf numFmtId="10" fontId="13" fillId="0" borderId="0" xfId="2" applyNumberFormat="1" applyFont="1" applyFill="1"/>
    <xf numFmtId="173" fontId="13" fillId="0" borderId="0" xfId="3" applyNumberFormat="1" applyFont="1" applyFill="1"/>
    <xf numFmtId="176" fontId="13" fillId="0" borderId="0" xfId="3" applyNumberFormat="1" applyFont="1" applyFill="1"/>
    <xf numFmtId="175" fontId="13" fillId="0" borderId="0" xfId="3" applyNumberFormat="1" applyFont="1" applyFill="1"/>
    <xf numFmtId="165" fontId="13" fillId="0" borderId="0" xfId="3" applyNumberFormat="1" applyFont="1" applyFill="1"/>
    <xf numFmtId="167" fontId="15" fillId="0" borderId="0" xfId="13" applyFont="1" applyFill="1"/>
    <xf numFmtId="176" fontId="15" fillId="0" borderId="0" xfId="13" applyNumberFormat="1" applyFont="1" applyFill="1"/>
    <xf numFmtId="0" fontId="15" fillId="0" borderId="0" xfId="3" applyFont="1" applyFill="1"/>
    <xf numFmtId="183" fontId="13" fillId="0" borderId="17" xfId="470" applyNumberFormat="1" applyFont="1" applyFill="1" applyBorder="1"/>
    <xf numFmtId="176" fontId="13" fillId="0" borderId="17" xfId="13" applyNumberFormat="1" applyFont="1" applyFill="1" applyBorder="1" applyAlignment="1"/>
    <xf numFmtId="176" fontId="13" fillId="0" borderId="17" xfId="13" applyNumberFormat="1" applyFont="1" applyFill="1" applyBorder="1"/>
    <xf numFmtId="176" fontId="13" fillId="0" borderId="51" xfId="13" applyNumberFormat="1" applyFont="1" applyFill="1" applyBorder="1"/>
    <xf numFmtId="176" fontId="13" fillId="0" borderId="46" xfId="13" applyNumberFormat="1" applyFont="1" applyFill="1" applyBorder="1"/>
    <xf numFmtId="10" fontId="13" fillId="0" borderId="46" xfId="2" applyNumberFormat="1" applyFont="1" applyFill="1" applyBorder="1" applyAlignment="1">
      <alignment horizontal="center"/>
    </xf>
    <xf numFmtId="0" fontId="10" fillId="2" borderId="3" xfId="0" applyFont="1" applyFill="1" applyBorder="1" applyAlignment="1">
      <alignment horizontal="left" vertical="center" wrapText="1"/>
    </xf>
    <xf numFmtId="0" fontId="4" fillId="5" borderId="44"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10" fillId="2" borderId="31" xfId="0" applyFont="1" applyFill="1" applyBorder="1" applyAlignment="1">
      <alignment horizontal="left" vertical="center" wrapText="1"/>
    </xf>
    <xf numFmtId="0" fontId="4" fillId="0" borderId="0" xfId="0" applyFont="1" applyFill="1" applyBorder="1" applyAlignment="1">
      <alignment horizontal="center" vertical="center" wrapText="1"/>
    </xf>
    <xf numFmtId="49" fontId="5" fillId="0" borderId="65" xfId="0" applyNumberFormat="1" applyFont="1" applyFill="1" applyBorder="1" applyAlignment="1">
      <alignment vertical="center" wrapText="1"/>
    </xf>
    <xf numFmtId="0" fontId="4" fillId="6" borderId="7" xfId="0" applyFont="1" applyFill="1" applyBorder="1" applyAlignment="1">
      <alignment horizontal="left" vertical="center" wrapText="1"/>
    </xf>
    <xf numFmtId="41" fontId="4" fillId="6" borderId="8" xfId="30" applyFont="1" applyFill="1" applyBorder="1" applyAlignment="1">
      <alignment horizontal="center" vertical="center" wrapText="1"/>
    </xf>
    <xf numFmtId="3" fontId="4" fillId="6" borderId="8" xfId="0" applyNumberFormat="1" applyFont="1" applyFill="1" applyBorder="1" applyAlignment="1">
      <alignment horizontal="center" vertical="center" wrapText="1"/>
    </xf>
    <xf numFmtId="0" fontId="9" fillId="6" borderId="60" xfId="0" applyFont="1" applyFill="1" applyBorder="1" applyAlignment="1">
      <alignment horizontal="center" vertical="center" wrapText="1"/>
    </xf>
    <xf numFmtId="49" fontId="4" fillId="6" borderId="36" xfId="0" applyNumberFormat="1" applyFont="1" applyFill="1" applyBorder="1" applyAlignment="1">
      <alignment horizontal="center" vertical="center" wrapText="1"/>
    </xf>
    <xf numFmtId="10" fontId="4" fillId="6" borderId="36" xfId="2" applyNumberFormat="1" applyFont="1" applyFill="1" applyBorder="1" applyAlignment="1">
      <alignment horizontal="center" vertical="center" wrapText="1"/>
    </xf>
    <xf numFmtId="10" fontId="5" fillId="2" borderId="65" xfId="2" applyNumberFormat="1" applyFont="1" applyFill="1" applyBorder="1" applyAlignment="1">
      <alignment horizontal="center" vertical="center" wrapText="1"/>
    </xf>
    <xf numFmtId="10" fontId="9" fillId="5" borderId="58" xfId="2" applyNumberFormat="1" applyFont="1" applyFill="1" applyBorder="1" applyAlignment="1">
      <alignment horizontal="center" vertical="center" wrapText="1"/>
    </xf>
    <xf numFmtId="42" fontId="8" fillId="2" borderId="68" xfId="31" applyFont="1" applyFill="1" applyBorder="1" applyAlignment="1">
      <alignment vertical="center" wrapText="1"/>
    </xf>
    <xf numFmtId="3" fontId="8" fillId="2" borderId="68" xfId="0" applyNumberFormat="1" applyFont="1" applyFill="1" applyBorder="1" applyAlignment="1">
      <alignment horizontal="center" vertical="center"/>
    </xf>
    <xf numFmtId="0" fontId="8" fillId="2" borderId="64" xfId="0" applyFont="1" applyFill="1" applyBorder="1" applyAlignment="1">
      <alignment horizontal="center" vertical="center" wrapText="1"/>
    </xf>
    <xf numFmtId="49" fontId="5" fillId="0" borderId="66" xfId="0" applyNumberFormat="1" applyFont="1" applyFill="1" applyBorder="1" applyAlignment="1">
      <alignment horizontal="left" wrapText="1"/>
    </xf>
    <xf numFmtId="10" fontId="9" fillId="6" borderId="11" xfId="2" applyNumberFormat="1" applyFont="1" applyFill="1" applyBorder="1" applyAlignment="1">
      <alignment horizontal="center" vertical="center"/>
    </xf>
    <xf numFmtId="176" fontId="4" fillId="6" borderId="27" xfId="190" applyNumberFormat="1" applyFont="1" applyFill="1" applyBorder="1" applyAlignment="1">
      <alignment horizontal="center" vertical="center" wrapText="1"/>
    </xf>
    <xf numFmtId="172" fontId="4" fillId="6" borderId="37" xfId="20" applyNumberFormat="1" applyFont="1" applyFill="1" applyBorder="1" applyAlignment="1">
      <alignment horizontal="center" vertical="center" wrapText="1"/>
    </xf>
    <xf numFmtId="42" fontId="8" fillId="0" borderId="12" xfId="31" applyFont="1" applyFill="1" applyBorder="1" applyAlignment="1">
      <alignment horizontal="center" vertical="center"/>
    </xf>
    <xf numFmtId="42" fontId="4" fillId="5" borderId="4" xfId="31" applyFont="1" applyFill="1" applyBorder="1" applyAlignment="1">
      <alignment horizontal="center" vertical="center" wrapText="1"/>
    </xf>
    <xf numFmtId="176" fontId="4" fillId="6" borderId="7" xfId="190" applyNumberFormat="1" applyFont="1" applyFill="1" applyBorder="1" applyAlignment="1">
      <alignment horizontal="center" vertical="center" wrapText="1"/>
    </xf>
    <xf numFmtId="172" fontId="4" fillId="6" borderId="59" xfId="20" applyNumberFormat="1" applyFont="1" applyFill="1" applyBorder="1" applyAlignment="1">
      <alignment horizontal="center" vertical="center" wrapText="1"/>
    </xf>
    <xf numFmtId="10" fontId="4" fillId="6" borderId="11" xfId="2" applyNumberFormat="1" applyFont="1" applyFill="1" applyBorder="1" applyAlignment="1">
      <alignment horizontal="center" vertical="center" wrapText="1"/>
    </xf>
    <xf numFmtId="42" fontId="4" fillId="5" borderId="12" xfId="31" applyFont="1" applyFill="1" applyBorder="1" applyAlignment="1">
      <alignment horizontal="center" vertical="center" wrapText="1"/>
    </xf>
    <xf numFmtId="42" fontId="5" fillId="2" borderId="4" xfId="31" applyFont="1" applyFill="1" applyBorder="1" applyAlignment="1">
      <alignment horizontal="left" vertical="center" wrapText="1"/>
    </xf>
    <xf numFmtId="42" fontId="8" fillId="2" borderId="43" xfId="31" applyFont="1" applyFill="1" applyBorder="1" applyAlignment="1">
      <alignment horizontal="left" vertical="center" wrapText="1"/>
    </xf>
    <xf numFmtId="42" fontId="4" fillId="2" borderId="63" xfId="31" applyFont="1" applyFill="1" applyBorder="1" applyAlignment="1">
      <alignment horizontal="center" vertical="center" wrapText="1"/>
    </xf>
    <xf numFmtId="42" fontId="4" fillId="6" borderId="1" xfId="31" applyFont="1" applyFill="1" applyBorder="1" applyAlignment="1">
      <alignment horizontal="left" vertical="center"/>
    </xf>
    <xf numFmtId="42" fontId="4" fillId="6" borderId="10" xfId="31" applyFont="1" applyFill="1" applyBorder="1" applyAlignment="1">
      <alignment horizontal="center" vertical="center"/>
    </xf>
    <xf numFmtId="10" fontId="8" fillId="2" borderId="13" xfId="2" applyNumberFormat="1" applyFont="1" applyFill="1" applyBorder="1" applyAlignment="1">
      <alignment horizontal="center" vertical="center" wrapText="1"/>
    </xf>
    <xf numFmtId="10" fontId="15" fillId="0" borderId="0" xfId="2" applyNumberFormat="1" applyFont="1" applyFill="1"/>
    <xf numFmtId="183" fontId="13" fillId="0" borderId="0" xfId="3" applyNumberFormat="1" applyFont="1" applyFill="1"/>
    <xf numFmtId="43" fontId="13" fillId="0" borderId="0" xfId="3" applyNumberFormat="1" applyFont="1" applyFill="1"/>
    <xf numFmtId="172" fontId="8" fillId="0" borderId="0" xfId="0" applyNumberFormat="1" applyFont="1" applyFill="1" applyAlignment="1">
      <alignment horizontal="justify" vertical="center" wrapText="1"/>
    </xf>
    <xf numFmtId="0" fontId="12" fillId="0" borderId="40" xfId="3" applyFont="1" applyFill="1" applyBorder="1" applyAlignment="1">
      <alignment horizontal="center" vertical="center"/>
    </xf>
    <xf numFmtId="0" fontId="12" fillId="0" borderId="62" xfId="3" applyFont="1" applyFill="1" applyBorder="1" applyAlignment="1">
      <alignment horizontal="center" vertical="center"/>
    </xf>
    <xf numFmtId="0" fontId="12" fillId="0" borderId="15" xfId="3" applyFont="1" applyBorder="1" applyAlignment="1">
      <alignment horizontal="center"/>
    </xf>
    <xf numFmtId="167" fontId="12" fillId="0" borderId="0" xfId="13" applyFont="1" applyBorder="1" applyAlignment="1">
      <alignment horizontal="center"/>
    </xf>
    <xf numFmtId="0" fontId="12" fillId="0" borderId="0" xfId="3" applyFont="1" applyBorder="1" applyAlignment="1">
      <alignment horizontal="center"/>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10" fontId="8" fillId="0" borderId="27" xfId="2" applyNumberFormat="1" applyFont="1" applyBorder="1" applyAlignment="1">
      <alignment horizontal="center" vertical="center" wrapText="1"/>
    </xf>
    <xf numFmtId="10" fontId="8" fillId="0" borderId="29" xfId="2" applyNumberFormat="1" applyFont="1" applyBorder="1" applyAlignment="1">
      <alignment horizontal="center" vertical="center" wrapText="1"/>
    </xf>
    <xf numFmtId="10" fontId="8" fillId="0" borderId="28" xfId="2" applyNumberFormat="1" applyFont="1" applyBorder="1" applyAlignment="1">
      <alignment horizontal="center" vertical="center" wrapText="1"/>
    </xf>
    <xf numFmtId="10" fontId="8" fillId="0" borderId="30" xfId="2" applyNumberFormat="1" applyFont="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1" fillId="0" borderId="0" xfId="0" applyFont="1" applyFill="1" applyAlignment="1">
      <alignment horizontal="center" vertical="center" wrapText="1"/>
    </xf>
    <xf numFmtId="0" fontId="16"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65" fontId="8" fillId="0" borderId="0" xfId="1" applyFont="1" applyFill="1" applyAlignment="1">
      <alignment horizontal="justify" vertical="center" wrapText="1"/>
    </xf>
    <xf numFmtId="3" fontId="8" fillId="0" borderId="0" xfId="0" applyNumberFormat="1" applyFont="1" applyFill="1" applyAlignment="1">
      <alignment horizontal="justify" vertical="center" wrapText="1"/>
    </xf>
    <xf numFmtId="172" fontId="8" fillId="0" borderId="0" xfId="1" applyNumberFormat="1" applyFont="1" applyFill="1" applyAlignment="1">
      <alignment horizontal="justify" vertical="center" wrapText="1"/>
    </xf>
    <xf numFmtId="176" fontId="8" fillId="0" borderId="0" xfId="13" applyNumberFormat="1" applyFont="1" applyFill="1" applyAlignment="1">
      <alignment horizontal="justify" vertical="center" wrapText="1"/>
    </xf>
    <xf numFmtId="0" fontId="18" fillId="7"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172" fontId="18" fillId="7" borderId="2" xfId="1" applyNumberFormat="1" applyFont="1" applyFill="1" applyBorder="1" applyAlignment="1">
      <alignment horizontal="center" vertical="center" wrapText="1"/>
    </xf>
    <xf numFmtId="172" fontId="18" fillId="7" borderId="10" xfId="1" applyNumberFormat="1" applyFont="1" applyFill="1" applyBorder="1" applyAlignment="1">
      <alignment horizontal="center" vertical="center" wrapText="1"/>
    </xf>
    <xf numFmtId="176" fontId="8" fillId="0" borderId="0" xfId="13" applyNumberFormat="1" applyFont="1" applyFill="1" applyAlignment="1">
      <alignment horizontal="center" vertical="center" wrapText="1"/>
    </xf>
    <xf numFmtId="0" fontId="10" fillId="2" borderId="3" xfId="0" applyFont="1" applyFill="1" applyBorder="1" applyAlignment="1">
      <alignment horizontal="justify" vertical="center" wrapText="1"/>
    </xf>
    <xf numFmtId="181" fontId="5" fillId="2" borderId="3" xfId="6" applyNumberFormat="1" applyFont="1" applyFill="1" applyBorder="1" applyAlignment="1">
      <alignment horizontal="right" vertical="center"/>
    </xf>
    <xf numFmtId="3" fontId="8" fillId="2"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6" fontId="5" fillId="2" borderId="3" xfId="13" applyNumberFormat="1" applyFont="1" applyFill="1" applyBorder="1" applyAlignment="1">
      <alignment horizontal="right" vertical="center"/>
    </xf>
    <xf numFmtId="0" fontId="8" fillId="0" borderId="3" xfId="0" applyFont="1" applyFill="1" applyBorder="1" applyAlignment="1">
      <alignment horizontal="justify" vertical="center" wrapText="1"/>
    </xf>
    <xf numFmtId="0" fontId="10" fillId="2"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172" fontId="8" fillId="0" borderId="3" xfId="20" applyNumberFormat="1" applyFont="1" applyFill="1" applyBorder="1" applyAlignment="1">
      <alignment horizontal="justify" vertical="center" wrapText="1"/>
    </xf>
    <xf numFmtId="3"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172" fontId="8" fillId="0" borderId="3" xfId="1" applyNumberFormat="1" applyFont="1" applyFill="1" applyBorder="1" applyAlignment="1">
      <alignment horizontal="justify" vertical="center" wrapText="1"/>
    </xf>
    <xf numFmtId="0" fontId="5" fillId="0" borderId="3" xfId="0" applyFont="1" applyFill="1" applyBorder="1" applyAlignment="1">
      <alignment horizontal="left" vertical="center" wrapText="1"/>
    </xf>
    <xf numFmtId="181" fontId="5"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justify" vertical="center" wrapText="1"/>
    </xf>
    <xf numFmtId="181" fontId="8" fillId="0" borderId="3" xfId="20" applyNumberFormat="1" applyFont="1" applyFill="1" applyBorder="1" applyAlignment="1">
      <alignment horizontal="right" vertical="center" wrapText="1"/>
    </xf>
    <xf numFmtId="176" fontId="8" fillId="0" borderId="3" xfId="13"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wrapText="1"/>
    </xf>
    <xf numFmtId="176" fontId="5" fillId="0" borderId="3" xfId="13" applyNumberFormat="1" applyFont="1" applyFill="1" applyBorder="1" applyAlignment="1">
      <alignment horizontal="right" vertical="center" wrapText="1"/>
    </xf>
    <xf numFmtId="0" fontId="10" fillId="0" borderId="3" xfId="0" applyFont="1" applyBorder="1" applyAlignment="1">
      <alignment horizontal="left" vertical="center"/>
    </xf>
    <xf numFmtId="0" fontId="10" fillId="0" borderId="3" xfId="0" applyFont="1" applyFill="1" applyBorder="1" applyAlignment="1">
      <alignment horizontal="left" vertical="center"/>
    </xf>
    <xf numFmtId="181" fontId="8" fillId="0" borderId="3" xfId="1" applyNumberFormat="1" applyFont="1" applyFill="1" applyBorder="1" applyAlignment="1">
      <alignment horizontal="right" vertical="center" wrapText="1"/>
    </xf>
    <xf numFmtId="175" fontId="5" fillId="0" borderId="3" xfId="1"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xf>
    <xf numFmtId="0" fontId="18" fillId="7" borderId="9"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34" xfId="0" applyFont="1" applyFill="1" applyBorder="1" applyAlignment="1">
      <alignment horizontal="center" vertical="center"/>
    </xf>
    <xf numFmtId="172" fontId="18" fillId="7" borderId="2" xfId="0" applyNumberFormat="1" applyFont="1" applyFill="1" applyBorder="1" applyAlignment="1">
      <alignment vertical="center"/>
    </xf>
    <xf numFmtId="0" fontId="18" fillId="7" borderId="10" xfId="0" applyFont="1" applyFill="1" applyBorder="1" applyAlignment="1">
      <alignment vertical="center"/>
    </xf>
    <xf numFmtId="0" fontId="10" fillId="2" borderId="8"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26" xfId="0" applyFont="1" applyFill="1" applyBorder="1" applyAlignment="1">
      <alignment horizontal="center" vertical="center" wrapText="1"/>
    </xf>
  </cellXfs>
  <cellStyles count="471">
    <cellStyle name="Millares" xfId="13" builtinId="3"/>
    <cellStyle name="Millares [0]" xfId="470" builtinId="6"/>
    <cellStyle name="Millares [0] 2" xfId="30" xr:uid="{00000000-0005-0000-0000-000007000000}"/>
    <cellStyle name="Millares 10" xfId="39" xr:uid="{00000000-0005-0000-0000-000008000000}"/>
    <cellStyle name="Millares 10 2" xfId="93" xr:uid="{00000000-0005-0000-0000-000009000000}"/>
    <cellStyle name="Millares 10 2 2" xfId="319" xr:uid="{00000000-0005-0000-0000-00000A000000}"/>
    <cellStyle name="Millares 10 3" xfId="149" xr:uid="{00000000-0005-0000-0000-00000B000000}"/>
    <cellStyle name="Millares 10 3 2" xfId="375" xr:uid="{00000000-0005-0000-0000-00000C000000}"/>
    <cellStyle name="Millares 10 4" xfId="203" xr:uid="{00000000-0005-0000-0000-00000D000000}"/>
    <cellStyle name="Millares 10 4 2" xfId="429" xr:uid="{00000000-0005-0000-0000-00000E000000}"/>
    <cellStyle name="Millares 10 5" xfId="265" xr:uid="{00000000-0005-0000-0000-00000F000000}"/>
    <cellStyle name="Millares 11" xfId="43" xr:uid="{00000000-0005-0000-0000-000010000000}"/>
    <cellStyle name="Millares 11 2" xfId="97" xr:uid="{00000000-0005-0000-0000-000011000000}"/>
    <cellStyle name="Millares 11 2 2" xfId="323" xr:uid="{00000000-0005-0000-0000-000012000000}"/>
    <cellStyle name="Millares 11 3" xfId="153" xr:uid="{00000000-0005-0000-0000-000013000000}"/>
    <cellStyle name="Millares 11 3 2" xfId="379" xr:uid="{00000000-0005-0000-0000-000014000000}"/>
    <cellStyle name="Millares 11 4" xfId="207" xr:uid="{00000000-0005-0000-0000-000015000000}"/>
    <cellStyle name="Millares 11 4 2" xfId="433" xr:uid="{00000000-0005-0000-0000-000016000000}"/>
    <cellStyle name="Millares 11 5" xfId="269" xr:uid="{00000000-0005-0000-0000-000017000000}"/>
    <cellStyle name="Millares 12" xfId="55" xr:uid="{00000000-0005-0000-0000-000018000000}"/>
    <cellStyle name="Millares 12 2" xfId="109" xr:uid="{00000000-0005-0000-0000-000019000000}"/>
    <cellStyle name="Millares 12 2 2" xfId="335" xr:uid="{00000000-0005-0000-0000-00001A000000}"/>
    <cellStyle name="Millares 12 3" xfId="165" xr:uid="{00000000-0005-0000-0000-00001B000000}"/>
    <cellStyle name="Millares 12 3 2" xfId="391" xr:uid="{00000000-0005-0000-0000-00001C000000}"/>
    <cellStyle name="Millares 12 4" xfId="219" xr:uid="{00000000-0005-0000-0000-00001D000000}"/>
    <cellStyle name="Millares 12 4 2" xfId="445" xr:uid="{00000000-0005-0000-0000-00001E000000}"/>
    <cellStyle name="Millares 12 5" xfId="281" xr:uid="{00000000-0005-0000-0000-00001F000000}"/>
    <cellStyle name="Millares 13" xfId="40" xr:uid="{00000000-0005-0000-0000-000020000000}"/>
    <cellStyle name="Millares 13 2" xfId="94" xr:uid="{00000000-0005-0000-0000-000021000000}"/>
    <cellStyle name="Millares 13 2 2" xfId="320" xr:uid="{00000000-0005-0000-0000-000022000000}"/>
    <cellStyle name="Millares 13 3" xfId="150" xr:uid="{00000000-0005-0000-0000-000023000000}"/>
    <cellStyle name="Millares 13 3 2" xfId="376" xr:uid="{00000000-0005-0000-0000-000024000000}"/>
    <cellStyle name="Millares 13 4" xfId="204" xr:uid="{00000000-0005-0000-0000-000025000000}"/>
    <cellStyle name="Millares 13 4 2" xfId="430" xr:uid="{00000000-0005-0000-0000-000026000000}"/>
    <cellStyle name="Millares 13 5" xfId="266" xr:uid="{00000000-0005-0000-0000-000027000000}"/>
    <cellStyle name="Millares 14" xfId="56" xr:uid="{00000000-0005-0000-0000-000028000000}"/>
    <cellStyle name="Millares 14 2" xfId="110" xr:uid="{00000000-0005-0000-0000-000029000000}"/>
    <cellStyle name="Millares 14 2 2" xfId="336" xr:uid="{00000000-0005-0000-0000-00002A000000}"/>
    <cellStyle name="Millares 14 3" xfId="166" xr:uid="{00000000-0005-0000-0000-00002B000000}"/>
    <cellStyle name="Millares 14 3 2" xfId="392" xr:uid="{00000000-0005-0000-0000-00002C000000}"/>
    <cellStyle name="Millares 14 4" xfId="220" xr:uid="{00000000-0005-0000-0000-00002D000000}"/>
    <cellStyle name="Millares 14 4 2" xfId="446" xr:uid="{00000000-0005-0000-0000-00002E000000}"/>
    <cellStyle name="Millares 14 5" xfId="282" xr:uid="{00000000-0005-0000-0000-00002F000000}"/>
    <cellStyle name="Millares 15" xfId="53" xr:uid="{00000000-0005-0000-0000-000030000000}"/>
    <cellStyle name="Millares 15 2" xfId="107" xr:uid="{00000000-0005-0000-0000-000031000000}"/>
    <cellStyle name="Millares 15 2 2" xfId="333" xr:uid="{00000000-0005-0000-0000-000032000000}"/>
    <cellStyle name="Millares 15 3" xfId="163" xr:uid="{00000000-0005-0000-0000-000033000000}"/>
    <cellStyle name="Millares 15 3 2" xfId="389" xr:uid="{00000000-0005-0000-0000-000034000000}"/>
    <cellStyle name="Millares 15 4" xfId="217" xr:uid="{00000000-0005-0000-0000-000035000000}"/>
    <cellStyle name="Millares 15 4 2" xfId="443" xr:uid="{00000000-0005-0000-0000-000036000000}"/>
    <cellStyle name="Millares 15 5" xfId="279" xr:uid="{00000000-0005-0000-0000-000037000000}"/>
    <cellStyle name="Millares 16" xfId="57" xr:uid="{00000000-0005-0000-0000-000038000000}"/>
    <cellStyle name="Millares 16 2" xfId="111" xr:uid="{00000000-0005-0000-0000-000039000000}"/>
    <cellStyle name="Millares 16 2 2" xfId="337" xr:uid="{00000000-0005-0000-0000-00003A000000}"/>
    <cellStyle name="Millares 16 3" xfId="167" xr:uid="{00000000-0005-0000-0000-00003B000000}"/>
    <cellStyle name="Millares 16 3 2" xfId="393" xr:uid="{00000000-0005-0000-0000-00003C000000}"/>
    <cellStyle name="Millares 16 4" xfId="221" xr:uid="{00000000-0005-0000-0000-00003D000000}"/>
    <cellStyle name="Millares 16 4 2" xfId="447" xr:uid="{00000000-0005-0000-0000-00003E000000}"/>
    <cellStyle name="Millares 16 5" xfId="283" xr:uid="{00000000-0005-0000-0000-00003F000000}"/>
    <cellStyle name="Millares 17" xfId="62" xr:uid="{00000000-0005-0000-0000-000040000000}"/>
    <cellStyle name="Millares 17 2" xfId="116" xr:uid="{00000000-0005-0000-0000-000041000000}"/>
    <cellStyle name="Millares 17 2 2" xfId="342" xr:uid="{00000000-0005-0000-0000-000042000000}"/>
    <cellStyle name="Millares 17 3" xfId="172" xr:uid="{00000000-0005-0000-0000-000043000000}"/>
    <cellStyle name="Millares 17 3 2" xfId="398" xr:uid="{00000000-0005-0000-0000-000044000000}"/>
    <cellStyle name="Millares 17 4" xfId="226" xr:uid="{00000000-0005-0000-0000-000045000000}"/>
    <cellStyle name="Millares 17 4 2" xfId="452" xr:uid="{00000000-0005-0000-0000-000046000000}"/>
    <cellStyle name="Millares 17 5" xfId="288" xr:uid="{00000000-0005-0000-0000-000047000000}"/>
    <cellStyle name="Millares 18" xfId="74" xr:uid="{00000000-0005-0000-0000-000048000000}"/>
    <cellStyle name="Millares 18 2" xfId="128" xr:uid="{00000000-0005-0000-0000-000049000000}"/>
    <cellStyle name="Millares 18 2 2" xfId="354" xr:uid="{00000000-0005-0000-0000-00004A000000}"/>
    <cellStyle name="Millares 18 3" xfId="184" xr:uid="{00000000-0005-0000-0000-00004B000000}"/>
    <cellStyle name="Millares 18 3 2" xfId="410" xr:uid="{00000000-0005-0000-0000-00004C000000}"/>
    <cellStyle name="Millares 18 4" xfId="238" xr:uid="{00000000-0005-0000-0000-00004D000000}"/>
    <cellStyle name="Millares 18 4 2" xfId="464" xr:uid="{00000000-0005-0000-0000-00004E000000}"/>
    <cellStyle name="Millares 18 5" xfId="300" xr:uid="{00000000-0005-0000-0000-00004F000000}"/>
    <cellStyle name="Millares 19" xfId="59" xr:uid="{00000000-0005-0000-0000-000050000000}"/>
    <cellStyle name="Millares 19 2" xfId="113" xr:uid="{00000000-0005-0000-0000-000051000000}"/>
    <cellStyle name="Millares 19 2 2" xfId="339" xr:uid="{00000000-0005-0000-0000-000052000000}"/>
    <cellStyle name="Millares 19 3" xfId="169" xr:uid="{00000000-0005-0000-0000-000053000000}"/>
    <cellStyle name="Millares 19 3 2" xfId="395" xr:uid="{00000000-0005-0000-0000-000054000000}"/>
    <cellStyle name="Millares 19 4" xfId="223" xr:uid="{00000000-0005-0000-0000-000055000000}"/>
    <cellStyle name="Millares 19 4 2" xfId="449" xr:uid="{00000000-0005-0000-0000-000056000000}"/>
    <cellStyle name="Millares 19 5" xfId="285" xr:uid="{00000000-0005-0000-0000-000057000000}"/>
    <cellStyle name="Millares 2" xfId="4" xr:uid="{00000000-0005-0000-0000-000058000000}"/>
    <cellStyle name="Millares 2 2" xfId="35" xr:uid="{00000000-0005-0000-0000-000059000000}"/>
    <cellStyle name="Millares 2 2 2" xfId="58" xr:uid="{00000000-0005-0000-0000-00005A000000}"/>
    <cellStyle name="Millares 2 2 2 2" xfId="112" xr:uid="{00000000-0005-0000-0000-00005B000000}"/>
    <cellStyle name="Millares 2 2 2 2 2" xfId="338" xr:uid="{00000000-0005-0000-0000-00005C000000}"/>
    <cellStyle name="Millares 2 2 2 3" xfId="168" xr:uid="{00000000-0005-0000-0000-00005D000000}"/>
    <cellStyle name="Millares 2 2 2 3 2" xfId="394" xr:uid="{00000000-0005-0000-0000-00005E000000}"/>
    <cellStyle name="Millares 2 2 2 4" xfId="222" xr:uid="{00000000-0005-0000-0000-00005F000000}"/>
    <cellStyle name="Millares 2 2 2 4 2" xfId="448" xr:uid="{00000000-0005-0000-0000-000060000000}"/>
    <cellStyle name="Millares 2 2 2 5" xfId="284" xr:uid="{00000000-0005-0000-0000-000061000000}"/>
    <cellStyle name="Millares 2 2 3" xfId="263" xr:uid="{00000000-0005-0000-0000-000062000000}"/>
    <cellStyle name="Millares 2 3" xfId="38" xr:uid="{00000000-0005-0000-0000-000063000000}"/>
    <cellStyle name="Millares 2 3 2" xfId="92" xr:uid="{00000000-0005-0000-0000-000064000000}"/>
    <cellStyle name="Millares 2 3 2 2" xfId="318" xr:uid="{00000000-0005-0000-0000-000065000000}"/>
    <cellStyle name="Millares 2 3 3" xfId="148" xr:uid="{00000000-0005-0000-0000-000066000000}"/>
    <cellStyle name="Millares 2 3 3 2" xfId="374" xr:uid="{00000000-0005-0000-0000-000067000000}"/>
    <cellStyle name="Millares 2 3 4" xfId="202" xr:uid="{00000000-0005-0000-0000-000068000000}"/>
    <cellStyle name="Millares 2 3 4 2" xfId="428" xr:uid="{00000000-0005-0000-0000-000069000000}"/>
    <cellStyle name="Millares 2 3 5" xfId="264" xr:uid="{00000000-0005-0000-0000-00006A000000}"/>
    <cellStyle name="Millares 2 4" xfId="242" xr:uid="{00000000-0005-0000-0000-00006B000000}"/>
    <cellStyle name="Millares 2 5" xfId="247" xr:uid="{00000000-0005-0000-0000-00006C000000}"/>
    <cellStyle name="Millares 20" xfId="60" xr:uid="{00000000-0005-0000-0000-00006D000000}"/>
    <cellStyle name="Millares 20 2" xfId="114" xr:uid="{00000000-0005-0000-0000-00006E000000}"/>
    <cellStyle name="Millares 20 2 2" xfId="340" xr:uid="{00000000-0005-0000-0000-00006F000000}"/>
    <cellStyle name="Millares 20 3" xfId="170" xr:uid="{00000000-0005-0000-0000-000070000000}"/>
    <cellStyle name="Millares 20 3 2" xfId="396" xr:uid="{00000000-0005-0000-0000-000071000000}"/>
    <cellStyle name="Millares 20 4" xfId="224" xr:uid="{00000000-0005-0000-0000-000072000000}"/>
    <cellStyle name="Millares 20 4 2" xfId="450" xr:uid="{00000000-0005-0000-0000-000073000000}"/>
    <cellStyle name="Millares 20 5" xfId="286" xr:uid="{00000000-0005-0000-0000-000074000000}"/>
    <cellStyle name="Millares 21" xfId="76" xr:uid="{00000000-0005-0000-0000-000075000000}"/>
    <cellStyle name="Millares 21 2" xfId="130" xr:uid="{00000000-0005-0000-0000-000076000000}"/>
    <cellStyle name="Millares 21 2 2" xfId="356" xr:uid="{00000000-0005-0000-0000-000077000000}"/>
    <cellStyle name="Millares 21 3" xfId="186" xr:uid="{00000000-0005-0000-0000-000078000000}"/>
    <cellStyle name="Millares 21 3 2" xfId="412" xr:uid="{00000000-0005-0000-0000-000079000000}"/>
    <cellStyle name="Millares 21 4" xfId="240" xr:uid="{00000000-0005-0000-0000-00007A000000}"/>
    <cellStyle name="Millares 21 4 2" xfId="466" xr:uid="{00000000-0005-0000-0000-00007B000000}"/>
    <cellStyle name="Millares 21 5" xfId="302" xr:uid="{00000000-0005-0000-0000-00007C000000}"/>
    <cellStyle name="Millares 22" xfId="75" xr:uid="{00000000-0005-0000-0000-00007D000000}"/>
    <cellStyle name="Millares 22 2" xfId="129" xr:uid="{00000000-0005-0000-0000-00007E000000}"/>
    <cellStyle name="Millares 22 2 2" xfId="355" xr:uid="{00000000-0005-0000-0000-00007F000000}"/>
    <cellStyle name="Millares 22 3" xfId="185" xr:uid="{00000000-0005-0000-0000-000080000000}"/>
    <cellStyle name="Millares 22 3 2" xfId="411" xr:uid="{00000000-0005-0000-0000-000081000000}"/>
    <cellStyle name="Millares 22 4" xfId="239" xr:uid="{00000000-0005-0000-0000-000082000000}"/>
    <cellStyle name="Millares 22 4 2" xfId="465" xr:uid="{00000000-0005-0000-0000-000083000000}"/>
    <cellStyle name="Millares 22 5" xfId="301" xr:uid="{00000000-0005-0000-0000-000084000000}"/>
    <cellStyle name="Millares 23" xfId="61" xr:uid="{00000000-0005-0000-0000-000085000000}"/>
    <cellStyle name="Millares 23 2" xfId="115" xr:uid="{00000000-0005-0000-0000-000086000000}"/>
    <cellStyle name="Millares 23 2 2" xfId="341" xr:uid="{00000000-0005-0000-0000-000087000000}"/>
    <cellStyle name="Millares 23 3" xfId="171" xr:uid="{00000000-0005-0000-0000-000088000000}"/>
    <cellStyle name="Millares 23 3 2" xfId="397" xr:uid="{00000000-0005-0000-0000-000089000000}"/>
    <cellStyle name="Millares 23 4" xfId="225" xr:uid="{00000000-0005-0000-0000-00008A000000}"/>
    <cellStyle name="Millares 23 4 2" xfId="451" xr:uid="{00000000-0005-0000-0000-00008B000000}"/>
    <cellStyle name="Millares 23 5" xfId="287" xr:uid="{00000000-0005-0000-0000-00008C000000}"/>
    <cellStyle name="Millares 24" xfId="79" xr:uid="{00000000-0005-0000-0000-00008D000000}"/>
    <cellStyle name="Millares 24 2" xfId="305" xr:uid="{00000000-0005-0000-0000-00008E000000}"/>
    <cellStyle name="Millares 25" xfId="91" xr:uid="{00000000-0005-0000-0000-00008F000000}"/>
    <cellStyle name="Millares 25 2" xfId="317" xr:uid="{00000000-0005-0000-0000-000090000000}"/>
    <cellStyle name="Millares 26" xfId="134" xr:uid="{00000000-0005-0000-0000-000091000000}"/>
    <cellStyle name="Millares 26 2" xfId="360" xr:uid="{00000000-0005-0000-0000-000092000000}"/>
    <cellStyle name="Millares 27" xfId="131" xr:uid="{00000000-0005-0000-0000-000093000000}"/>
    <cellStyle name="Millares 27 2" xfId="357" xr:uid="{00000000-0005-0000-0000-000094000000}"/>
    <cellStyle name="Millares 28" xfId="133" xr:uid="{00000000-0005-0000-0000-000095000000}"/>
    <cellStyle name="Millares 28 2" xfId="359" xr:uid="{00000000-0005-0000-0000-000096000000}"/>
    <cellStyle name="Millares 29" xfId="135" xr:uid="{00000000-0005-0000-0000-000097000000}"/>
    <cellStyle name="Millares 29 2" xfId="361" xr:uid="{00000000-0005-0000-0000-000098000000}"/>
    <cellStyle name="Millares 3" xfId="12" xr:uid="{00000000-0005-0000-0000-000099000000}"/>
    <cellStyle name="Millares 3 2" xfId="17" xr:uid="{00000000-0005-0000-0000-00009A000000}"/>
    <cellStyle name="Millares 30" xfId="147" xr:uid="{00000000-0005-0000-0000-00009B000000}"/>
    <cellStyle name="Millares 30 2" xfId="373" xr:uid="{00000000-0005-0000-0000-00009C000000}"/>
    <cellStyle name="Millares 31" xfId="187" xr:uid="{00000000-0005-0000-0000-00009D000000}"/>
    <cellStyle name="Millares 31 2" xfId="413" xr:uid="{00000000-0005-0000-0000-00009E000000}"/>
    <cellStyle name="Millares 32" xfId="77" xr:uid="{00000000-0005-0000-0000-00009F000000}"/>
    <cellStyle name="Millares 32 2" xfId="303" xr:uid="{00000000-0005-0000-0000-0000A0000000}"/>
    <cellStyle name="Millares 33" xfId="132" xr:uid="{00000000-0005-0000-0000-0000A1000000}"/>
    <cellStyle name="Millares 33 2" xfId="358" xr:uid="{00000000-0005-0000-0000-0000A2000000}"/>
    <cellStyle name="Millares 34" xfId="78" xr:uid="{00000000-0005-0000-0000-0000A3000000}"/>
    <cellStyle name="Millares 34 2" xfId="304" xr:uid="{00000000-0005-0000-0000-0000A4000000}"/>
    <cellStyle name="Millares 35" xfId="188" xr:uid="{00000000-0005-0000-0000-0000A5000000}"/>
    <cellStyle name="Millares 35 2" xfId="414" xr:uid="{00000000-0005-0000-0000-0000A6000000}"/>
    <cellStyle name="Millares 36" xfId="189" xr:uid="{00000000-0005-0000-0000-0000A7000000}"/>
    <cellStyle name="Millares 36 2" xfId="415" xr:uid="{00000000-0005-0000-0000-0000A8000000}"/>
    <cellStyle name="Millares 37" xfId="190" xr:uid="{00000000-0005-0000-0000-0000A9000000}"/>
    <cellStyle name="Millares 37 2" xfId="416" xr:uid="{00000000-0005-0000-0000-0000AA000000}"/>
    <cellStyle name="Millares 38" xfId="243" xr:uid="{00000000-0005-0000-0000-0000AB000000}"/>
    <cellStyle name="Millares 39" xfId="251" xr:uid="{00000000-0005-0000-0000-0000AC000000}"/>
    <cellStyle name="Millares 4" xfId="18" xr:uid="{00000000-0005-0000-0000-0000AD000000}"/>
    <cellStyle name="Millares 4 2" xfId="23" xr:uid="{00000000-0005-0000-0000-0000AE000000}"/>
    <cellStyle name="Millares 4 2 2" xfId="46" xr:uid="{00000000-0005-0000-0000-0000AF000000}"/>
    <cellStyle name="Millares 4 2 2 2" xfId="100" xr:uid="{00000000-0005-0000-0000-0000B0000000}"/>
    <cellStyle name="Millares 4 2 2 2 2" xfId="326" xr:uid="{00000000-0005-0000-0000-0000B1000000}"/>
    <cellStyle name="Millares 4 2 2 3" xfId="156" xr:uid="{00000000-0005-0000-0000-0000B2000000}"/>
    <cellStyle name="Millares 4 2 2 3 2" xfId="382" xr:uid="{00000000-0005-0000-0000-0000B3000000}"/>
    <cellStyle name="Millares 4 2 2 4" xfId="210" xr:uid="{00000000-0005-0000-0000-0000B4000000}"/>
    <cellStyle name="Millares 4 2 2 4 2" xfId="436" xr:uid="{00000000-0005-0000-0000-0000B5000000}"/>
    <cellStyle name="Millares 4 2 2 5" xfId="272" xr:uid="{00000000-0005-0000-0000-0000B6000000}"/>
    <cellStyle name="Millares 4 2 3" xfId="67" xr:uid="{00000000-0005-0000-0000-0000B7000000}"/>
    <cellStyle name="Millares 4 2 3 2" xfId="121" xr:uid="{00000000-0005-0000-0000-0000B8000000}"/>
    <cellStyle name="Millares 4 2 3 2 2" xfId="347" xr:uid="{00000000-0005-0000-0000-0000B9000000}"/>
    <cellStyle name="Millares 4 2 3 3" xfId="177" xr:uid="{00000000-0005-0000-0000-0000BA000000}"/>
    <cellStyle name="Millares 4 2 3 3 2" xfId="403" xr:uid="{00000000-0005-0000-0000-0000BB000000}"/>
    <cellStyle name="Millares 4 2 3 4" xfId="231" xr:uid="{00000000-0005-0000-0000-0000BC000000}"/>
    <cellStyle name="Millares 4 2 3 4 2" xfId="457" xr:uid="{00000000-0005-0000-0000-0000BD000000}"/>
    <cellStyle name="Millares 4 2 3 5" xfId="293" xr:uid="{00000000-0005-0000-0000-0000BE000000}"/>
    <cellStyle name="Millares 4 2 4" xfId="84" xr:uid="{00000000-0005-0000-0000-0000BF000000}"/>
    <cellStyle name="Millares 4 2 4 2" xfId="310" xr:uid="{00000000-0005-0000-0000-0000C0000000}"/>
    <cellStyle name="Millares 4 2 5" xfId="140" xr:uid="{00000000-0005-0000-0000-0000C1000000}"/>
    <cellStyle name="Millares 4 2 5 2" xfId="366" xr:uid="{00000000-0005-0000-0000-0000C2000000}"/>
    <cellStyle name="Millares 4 2 6" xfId="195" xr:uid="{00000000-0005-0000-0000-0000C3000000}"/>
    <cellStyle name="Millares 4 2 6 2" xfId="421" xr:uid="{00000000-0005-0000-0000-0000C4000000}"/>
    <cellStyle name="Millares 4 2 7" xfId="256" xr:uid="{00000000-0005-0000-0000-0000C5000000}"/>
    <cellStyle name="Millares 4 3" xfId="27" xr:uid="{00000000-0005-0000-0000-0000C6000000}"/>
    <cellStyle name="Millares 4 3 2" xfId="50" xr:uid="{00000000-0005-0000-0000-0000C7000000}"/>
    <cellStyle name="Millares 4 3 2 2" xfId="104" xr:uid="{00000000-0005-0000-0000-0000C8000000}"/>
    <cellStyle name="Millares 4 3 2 2 2" xfId="330" xr:uid="{00000000-0005-0000-0000-0000C9000000}"/>
    <cellStyle name="Millares 4 3 2 3" xfId="160" xr:uid="{00000000-0005-0000-0000-0000CA000000}"/>
    <cellStyle name="Millares 4 3 2 3 2" xfId="386" xr:uid="{00000000-0005-0000-0000-0000CB000000}"/>
    <cellStyle name="Millares 4 3 2 4" xfId="214" xr:uid="{00000000-0005-0000-0000-0000CC000000}"/>
    <cellStyle name="Millares 4 3 2 4 2" xfId="440" xr:uid="{00000000-0005-0000-0000-0000CD000000}"/>
    <cellStyle name="Millares 4 3 2 5" xfId="276" xr:uid="{00000000-0005-0000-0000-0000CE000000}"/>
    <cellStyle name="Millares 4 3 3" xfId="71" xr:uid="{00000000-0005-0000-0000-0000CF000000}"/>
    <cellStyle name="Millares 4 3 3 2" xfId="125" xr:uid="{00000000-0005-0000-0000-0000D0000000}"/>
    <cellStyle name="Millares 4 3 3 2 2" xfId="351" xr:uid="{00000000-0005-0000-0000-0000D1000000}"/>
    <cellStyle name="Millares 4 3 3 3" xfId="181" xr:uid="{00000000-0005-0000-0000-0000D2000000}"/>
    <cellStyle name="Millares 4 3 3 3 2" xfId="407" xr:uid="{00000000-0005-0000-0000-0000D3000000}"/>
    <cellStyle name="Millares 4 3 3 4" xfId="235" xr:uid="{00000000-0005-0000-0000-0000D4000000}"/>
    <cellStyle name="Millares 4 3 3 4 2" xfId="461" xr:uid="{00000000-0005-0000-0000-0000D5000000}"/>
    <cellStyle name="Millares 4 3 3 5" xfId="297" xr:uid="{00000000-0005-0000-0000-0000D6000000}"/>
    <cellStyle name="Millares 4 3 4" xfId="88" xr:uid="{00000000-0005-0000-0000-0000D7000000}"/>
    <cellStyle name="Millares 4 3 4 2" xfId="314" xr:uid="{00000000-0005-0000-0000-0000D8000000}"/>
    <cellStyle name="Millares 4 3 5" xfId="144" xr:uid="{00000000-0005-0000-0000-0000D9000000}"/>
    <cellStyle name="Millares 4 3 5 2" xfId="370" xr:uid="{00000000-0005-0000-0000-0000DA000000}"/>
    <cellStyle name="Millares 4 3 6" xfId="199" xr:uid="{00000000-0005-0000-0000-0000DB000000}"/>
    <cellStyle name="Millares 4 3 6 2" xfId="425" xr:uid="{00000000-0005-0000-0000-0000DC000000}"/>
    <cellStyle name="Millares 4 3 7" xfId="260" xr:uid="{00000000-0005-0000-0000-0000DD000000}"/>
    <cellStyle name="Millares 4 4" xfId="41" xr:uid="{00000000-0005-0000-0000-0000DE000000}"/>
    <cellStyle name="Millares 4 4 2" xfId="95" xr:uid="{00000000-0005-0000-0000-0000DF000000}"/>
    <cellStyle name="Millares 4 4 2 2" xfId="321" xr:uid="{00000000-0005-0000-0000-0000E0000000}"/>
    <cellStyle name="Millares 4 4 3" xfId="151" xr:uid="{00000000-0005-0000-0000-0000E1000000}"/>
    <cellStyle name="Millares 4 4 3 2" xfId="377" xr:uid="{00000000-0005-0000-0000-0000E2000000}"/>
    <cellStyle name="Millares 4 4 4" xfId="205" xr:uid="{00000000-0005-0000-0000-0000E3000000}"/>
    <cellStyle name="Millares 4 4 4 2" xfId="431" xr:uid="{00000000-0005-0000-0000-0000E4000000}"/>
    <cellStyle name="Millares 4 4 5" xfId="267" xr:uid="{00000000-0005-0000-0000-0000E5000000}"/>
    <cellStyle name="Millares 4 5" xfId="63" xr:uid="{00000000-0005-0000-0000-0000E6000000}"/>
    <cellStyle name="Millares 4 5 2" xfId="117" xr:uid="{00000000-0005-0000-0000-0000E7000000}"/>
    <cellStyle name="Millares 4 5 2 2" xfId="343" xr:uid="{00000000-0005-0000-0000-0000E8000000}"/>
    <cellStyle name="Millares 4 5 3" xfId="173" xr:uid="{00000000-0005-0000-0000-0000E9000000}"/>
    <cellStyle name="Millares 4 5 3 2" xfId="399" xr:uid="{00000000-0005-0000-0000-0000EA000000}"/>
    <cellStyle name="Millares 4 5 4" xfId="227" xr:uid="{00000000-0005-0000-0000-0000EB000000}"/>
    <cellStyle name="Millares 4 5 4 2" xfId="453" xr:uid="{00000000-0005-0000-0000-0000EC000000}"/>
    <cellStyle name="Millares 4 5 5" xfId="289" xr:uid="{00000000-0005-0000-0000-0000ED000000}"/>
    <cellStyle name="Millares 4 6" xfId="80" xr:uid="{00000000-0005-0000-0000-0000EE000000}"/>
    <cellStyle name="Millares 4 6 2" xfId="306" xr:uid="{00000000-0005-0000-0000-0000EF000000}"/>
    <cellStyle name="Millares 4 7" xfId="136" xr:uid="{00000000-0005-0000-0000-0000F0000000}"/>
    <cellStyle name="Millares 4 7 2" xfId="362" xr:uid="{00000000-0005-0000-0000-0000F1000000}"/>
    <cellStyle name="Millares 4 8" xfId="191" xr:uid="{00000000-0005-0000-0000-0000F2000000}"/>
    <cellStyle name="Millares 4 8 2" xfId="417" xr:uid="{00000000-0005-0000-0000-0000F3000000}"/>
    <cellStyle name="Millares 4 9" xfId="252" xr:uid="{00000000-0005-0000-0000-0000F4000000}"/>
    <cellStyle name="Millares 40" xfId="468" xr:uid="{00000000-0005-0000-0000-0000F5000000}"/>
    <cellStyle name="Millares 41" xfId="244" xr:uid="{00000000-0005-0000-0000-0000F6000000}"/>
    <cellStyle name="Millares 42" xfId="250" xr:uid="{00000000-0005-0000-0000-0000F7000000}"/>
    <cellStyle name="Millares 43" xfId="469" xr:uid="{00000000-0005-0000-0000-0000F8000000}"/>
    <cellStyle name="Millares 5" xfId="19" xr:uid="{00000000-0005-0000-0000-0000F9000000}"/>
    <cellStyle name="Millares 5 2" xfId="24" xr:uid="{00000000-0005-0000-0000-0000FA000000}"/>
    <cellStyle name="Millares 5 2 2" xfId="47" xr:uid="{00000000-0005-0000-0000-0000FB000000}"/>
    <cellStyle name="Millares 5 2 2 2" xfId="101" xr:uid="{00000000-0005-0000-0000-0000FC000000}"/>
    <cellStyle name="Millares 5 2 2 2 2" xfId="327" xr:uid="{00000000-0005-0000-0000-0000FD000000}"/>
    <cellStyle name="Millares 5 2 2 3" xfId="157" xr:uid="{00000000-0005-0000-0000-0000FE000000}"/>
    <cellStyle name="Millares 5 2 2 3 2" xfId="383" xr:uid="{00000000-0005-0000-0000-0000FF000000}"/>
    <cellStyle name="Millares 5 2 2 4" xfId="211" xr:uid="{00000000-0005-0000-0000-000000010000}"/>
    <cellStyle name="Millares 5 2 2 4 2" xfId="437" xr:uid="{00000000-0005-0000-0000-000001010000}"/>
    <cellStyle name="Millares 5 2 2 5" xfId="273" xr:uid="{00000000-0005-0000-0000-000002010000}"/>
    <cellStyle name="Millares 5 2 3" xfId="68" xr:uid="{00000000-0005-0000-0000-000003010000}"/>
    <cellStyle name="Millares 5 2 3 2" xfId="122" xr:uid="{00000000-0005-0000-0000-000004010000}"/>
    <cellStyle name="Millares 5 2 3 2 2" xfId="348" xr:uid="{00000000-0005-0000-0000-000005010000}"/>
    <cellStyle name="Millares 5 2 3 3" xfId="178" xr:uid="{00000000-0005-0000-0000-000006010000}"/>
    <cellStyle name="Millares 5 2 3 3 2" xfId="404" xr:uid="{00000000-0005-0000-0000-000007010000}"/>
    <cellStyle name="Millares 5 2 3 4" xfId="232" xr:uid="{00000000-0005-0000-0000-000008010000}"/>
    <cellStyle name="Millares 5 2 3 4 2" xfId="458" xr:uid="{00000000-0005-0000-0000-000009010000}"/>
    <cellStyle name="Millares 5 2 3 5" xfId="294" xr:uid="{00000000-0005-0000-0000-00000A010000}"/>
    <cellStyle name="Millares 5 2 4" xfId="85" xr:uid="{00000000-0005-0000-0000-00000B010000}"/>
    <cellStyle name="Millares 5 2 4 2" xfId="311" xr:uid="{00000000-0005-0000-0000-00000C010000}"/>
    <cellStyle name="Millares 5 2 5" xfId="141" xr:uid="{00000000-0005-0000-0000-00000D010000}"/>
    <cellStyle name="Millares 5 2 5 2" xfId="367" xr:uid="{00000000-0005-0000-0000-00000E010000}"/>
    <cellStyle name="Millares 5 2 6" xfId="196" xr:uid="{00000000-0005-0000-0000-00000F010000}"/>
    <cellStyle name="Millares 5 2 6 2" xfId="422" xr:uid="{00000000-0005-0000-0000-000010010000}"/>
    <cellStyle name="Millares 5 2 7" xfId="257" xr:uid="{00000000-0005-0000-0000-000011010000}"/>
    <cellStyle name="Millares 5 3" xfId="28" xr:uid="{00000000-0005-0000-0000-000012010000}"/>
    <cellStyle name="Millares 5 3 2" xfId="51" xr:uid="{00000000-0005-0000-0000-000013010000}"/>
    <cellStyle name="Millares 5 3 2 2" xfId="105" xr:uid="{00000000-0005-0000-0000-000014010000}"/>
    <cellStyle name="Millares 5 3 2 2 2" xfId="331" xr:uid="{00000000-0005-0000-0000-000015010000}"/>
    <cellStyle name="Millares 5 3 2 3" xfId="161" xr:uid="{00000000-0005-0000-0000-000016010000}"/>
    <cellStyle name="Millares 5 3 2 3 2" xfId="387" xr:uid="{00000000-0005-0000-0000-000017010000}"/>
    <cellStyle name="Millares 5 3 2 4" xfId="215" xr:uid="{00000000-0005-0000-0000-000018010000}"/>
    <cellStyle name="Millares 5 3 2 4 2" xfId="441" xr:uid="{00000000-0005-0000-0000-000019010000}"/>
    <cellStyle name="Millares 5 3 2 5" xfId="277" xr:uid="{00000000-0005-0000-0000-00001A010000}"/>
    <cellStyle name="Millares 5 3 3" xfId="72" xr:uid="{00000000-0005-0000-0000-00001B010000}"/>
    <cellStyle name="Millares 5 3 3 2" xfId="126" xr:uid="{00000000-0005-0000-0000-00001C010000}"/>
    <cellStyle name="Millares 5 3 3 2 2" xfId="352" xr:uid="{00000000-0005-0000-0000-00001D010000}"/>
    <cellStyle name="Millares 5 3 3 3" xfId="182" xr:uid="{00000000-0005-0000-0000-00001E010000}"/>
    <cellStyle name="Millares 5 3 3 3 2" xfId="408" xr:uid="{00000000-0005-0000-0000-00001F010000}"/>
    <cellStyle name="Millares 5 3 3 4" xfId="236" xr:uid="{00000000-0005-0000-0000-000020010000}"/>
    <cellStyle name="Millares 5 3 3 4 2" xfId="462" xr:uid="{00000000-0005-0000-0000-000021010000}"/>
    <cellStyle name="Millares 5 3 3 5" xfId="298" xr:uid="{00000000-0005-0000-0000-000022010000}"/>
    <cellStyle name="Millares 5 3 4" xfId="89" xr:uid="{00000000-0005-0000-0000-000023010000}"/>
    <cellStyle name="Millares 5 3 4 2" xfId="315" xr:uid="{00000000-0005-0000-0000-000024010000}"/>
    <cellStyle name="Millares 5 3 5" xfId="145" xr:uid="{00000000-0005-0000-0000-000025010000}"/>
    <cellStyle name="Millares 5 3 5 2" xfId="371" xr:uid="{00000000-0005-0000-0000-000026010000}"/>
    <cellStyle name="Millares 5 3 6" xfId="200" xr:uid="{00000000-0005-0000-0000-000027010000}"/>
    <cellStyle name="Millares 5 3 6 2" xfId="426" xr:uid="{00000000-0005-0000-0000-000028010000}"/>
    <cellStyle name="Millares 5 3 7" xfId="261" xr:uid="{00000000-0005-0000-0000-000029010000}"/>
    <cellStyle name="Millares 5 4" xfId="42" xr:uid="{00000000-0005-0000-0000-00002A010000}"/>
    <cellStyle name="Millares 5 4 2" xfId="96" xr:uid="{00000000-0005-0000-0000-00002B010000}"/>
    <cellStyle name="Millares 5 4 2 2" xfId="322" xr:uid="{00000000-0005-0000-0000-00002C010000}"/>
    <cellStyle name="Millares 5 4 3" xfId="152" xr:uid="{00000000-0005-0000-0000-00002D010000}"/>
    <cellStyle name="Millares 5 4 3 2" xfId="378" xr:uid="{00000000-0005-0000-0000-00002E010000}"/>
    <cellStyle name="Millares 5 4 4" xfId="206" xr:uid="{00000000-0005-0000-0000-00002F010000}"/>
    <cellStyle name="Millares 5 4 4 2" xfId="432" xr:uid="{00000000-0005-0000-0000-000030010000}"/>
    <cellStyle name="Millares 5 4 5" xfId="268" xr:uid="{00000000-0005-0000-0000-000031010000}"/>
    <cellStyle name="Millares 5 5" xfId="64" xr:uid="{00000000-0005-0000-0000-000032010000}"/>
    <cellStyle name="Millares 5 5 2" xfId="118" xr:uid="{00000000-0005-0000-0000-000033010000}"/>
    <cellStyle name="Millares 5 5 2 2" xfId="344" xr:uid="{00000000-0005-0000-0000-000034010000}"/>
    <cellStyle name="Millares 5 5 3" xfId="174" xr:uid="{00000000-0005-0000-0000-000035010000}"/>
    <cellStyle name="Millares 5 5 3 2" xfId="400" xr:uid="{00000000-0005-0000-0000-000036010000}"/>
    <cellStyle name="Millares 5 5 4" xfId="228" xr:uid="{00000000-0005-0000-0000-000037010000}"/>
    <cellStyle name="Millares 5 5 4 2" xfId="454" xr:uid="{00000000-0005-0000-0000-000038010000}"/>
    <cellStyle name="Millares 5 5 5" xfId="290" xr:uid="{00000000-0005-0000-0000-000039010000}"/>
    <cellStyle name="Millares 5 6" xfId="81" xr:uid="{00000000-0005-0000-0000-00003A010000}"/>
    <cellStyle name="Millares 5 6 2" xfId="307" xr:uid="{00000000-0005-0000-0000-00003B010000}"/>
    <cellStyle name="Millares 5 7" xfId="137" xr:uid="{00000000-0005-0000-0000-00003C010000}"/>
    <cellStyle name="Millares 5 7 2" xfId="363" xr:uid="{00000000-0005-0000-0000-00003D010000}"/>
    <cellStyle name="Millares 5 8" xfId="192" xr:uid="{00000000-0005-0000-0000-00003E010000}"/>
    <cellStyle name="Millares 5 8 2" xfId="418" xr:uid="{00000000-0005-0000-0000-00003F010000}"/>
    <cellStyle name="Millares 5 9" xfId="253" xr:uid="{00000000-0005-0000-0000-000040010000}"/>
    <cellStyle name="Millares 6" xfId="22" xr:uid="{00000000-0005-0000-0000-000041010000}"/>
    <cellStyle name="Millares 6 2" xfId="45" xr:uid="{00000000-0005-0000-0000-000042010000}"/>
    <cellStyle name="Millares 6 2 2" xfId="99" xr:uid="{00000000-0005-0000-0000-000043010000}"/>
    <cellStyle name="Millares 6 2 2 2" xfId="325" xr:uid="{00000000-0005-0000-0000-000044010000}"/>
    <cellStyle name="Millares 6 2 3" xfId="155" xr:uid="{00000000-0005-0000-0000-000045010000}"/>
    <cellStyle name="Millares 6 2 3 2" xfId="381" xr:uid="{00000000-0005-0000-0000-000046010000}"/>
    <cellStyle name="Millares 6 2 4" xfId="209" xr:uid="{00000000-0005-0000-0000-000047010000}"/>
    <cellStyle name="Millares 6 2 4 2" xfId="435" xr:uid="{00000000-0005-0000-0000-000048010000}"/>
    <cellStyle name="Millares 6 2 5" xfId="271" xr:uid="{00000000-0005-0000-0000-000049010000}"/>
    <cellStyle name="Millares 6 3" xfId="66" xr:uid="{00000000-0005-0000-0000-00004A010000}"/>
    <cellStyle name="Millares 6 3 2" xfId="120" xr:uid="{00000000-0005-0000-0000-00004B010000}"/>
    <cellStyle name="Millares 6 3 2 2" xfId="346" xr:uid="{00000000-0005-0000-0000-00004C010000}"/>
    <cellStyle name="Millares 6 3 3" xfId="176" xr:uid="{00000000-0005-0000-0000-00004D010000}"/>
    <cellStyle name="Millares 6 3 3 2" xfId="402" xr:uid="{00000000-0005-0000-0000-00004E010000}"/>
    <cellStyle name="Millares 6 3 4" xfId="230" xr:uid="{00000000-0005-0000-0000-00004F010000}"/>
    <cellStyle name="Millares 6 3 4 2" xfId="456" xr:uid="{00000000-0005-0000-0000-000050010000}"/>
    <cellStyle name="Millares 6 3 5" xfId="292" xr:uid="{00000000-0005-0000-0000-000051010000}"/>
    <cellStyle name="Millares 6 4" xfId="83" xr:uid="{00000000-0005-0000-0000-000052010000}"/>
    <cellStyle name="Millares 6 4 2" xfId="309" xr:uid="{00000000-0005-0000-0000-000053010000}"/>
    <cellStyle name="Millares 6 5" xfId="139" xr:uid="{00000000-0005-0000-0000-000054010000}"/>
    <cellStyle name="Millares 6 5 2" xfId="365" xr:uid="{00000000-0005-0000-0000-000055010000}"/>
    <cellStyle name="Millares 6 6" xfId="194" xr:uid="{00000000-0005-0000-0000-000056010000}"/>
    <cellStyle name="Millares 6 6 2" xfId="420" xr:uid="{00000000-0005-0000-0000-000057010000}"/>
    <cellStyle name="Millares 6 7" xfId="255" xr:uid="{00000000-0005-0000-0000-000058010000}"/>
    <cellStyle name="Millares 7" xfId="26" xr:uid="{00000000-0005-0000-0000-000059010000}"/>
    <cellStyle name="Millares 7 2" xfId="49" xr:uid="{00000000-0005-0000-0000-00005A010000}"/>
    <cellStyle name="Millares 7 2 2" xfId="103" xr:uid="{00000000-0005-0000-0000-00005B010000}"/>
    <cellStyle name="Millares 7 2 2 2" xfId="329" xr:uid="{00000000-0005-0000-0000-00005C010000}"/>
    <cellStyle name="Millares 7 2 3" xfId="159" xr:uid="{00000000-0005-0000-0000-00005D010000}"/>
    <cellStyle name="Millares 7 2 3 2" xfId="385" xr:uid="{00000000-0005-0000-0000-00005E010000}"/>
    <cellStyle name="Millares 7 2 4" xfId="213" xr:uid="{00000000-0005-0000-0000-00005F010000}"/>
    <cellStyle name="Millares 7 2 4 2" xfId="439" xr:uid="{00000000-0005-0000-0000-000060010000}"/>
    <cellStyle name="Millares 7 2 5" xfId="275" xr:uid="{00000000-0005-0000-0000-000061010000}"/>
    <cellStyle name="Millares 7 3" xfId="70" xr:uid="{00000000-0005-0000-0000-000062010000}"/>
    <cellStyle name="Millares 7 3 2" xfId="124" xr:uid="{00000000-0005-0000-0000-000063010000}"/>
    <cellStyle name="Millares 7 3 2 2" xfId="350" xr:uid="{00000000-0005-0000-0000-000064010000}"/>
    <cellStyle name="Millares 7 3 3" xfId="180" xr:uid="{00000000-0005-0000-0000-000065010000}"/>
    <cellStyle name="Millares 7 3 3 2" xfId="406" xr:uid="{00000000-0005-0000-0000-000066010000}"/>
    <cellStyle name="Millares 7 3 4" xfId="234" xr:uid="{00000000-0005-0000-0000-000067010000}"/>
    <cellStyle name="Millares 7 3 4 2" xfId="460" xr:uid="{00000000-0005-0000-0000-000068010000}"/>
    <cellStyle name="Millares 7 3 5" xfId="296" xr:uid="{00000000-0005-0000-0000-000069010000}"/>
    <cellStyle name="Millares 7 4" xfId="87" xr:uid="{00000000-0005-0000-0000-00006A010000}"/>
    <cellStyle name="Millares 7 4 2" xfId="313" xr:uid="{00000000-0005-0000-0000-00006B010000}"/>
    <cellStyle name="Millares 7 5" xfId="143" xr:uid="{00000000-0005-0000-0000-00006C010000}"/>
    <cellStyle name="Millares 7 5 2" xfId="369" xr:uid="{00000000-0005-0000-0000-00006D010000}"/>
    <cellStyle name="Millares 7 6" xfId="198" xr:uid="{00000000-0005-0000-0000-00006E010000}"/>
    <cellStyle name="Millares 7 6 2" xfId="424" xr:uid="{00000000-0005-0000-0000-00006F010000}"/>
    <cellStyle name="Millares 7 7" xfId="259" xr:uid="{00000000-0005-0000-0000-000070010000}"/>
    <cellStyle name="Millares 8" xfId="33" xr:uid="{00000000-0005-0000-0000-000071010000}"/>
    <cellStyle name="Millares 9" xfId="37" xr:uid="{00000000-0005-0000-0000-000072010000}"/>
    <cellStyle name="Millares 9 2" xfId="54" xr:uid="{00000000-0005-0000-0000-000073010000}"/>
    <cellStyle name="Millares 9 2 2" xfId="108" xr:uid="{00000000-0005-0000-0000-000074010000}"/>
    <cellStyle name="Millares 9 2 2 2" xfId="334" xr:uid="{00000000-0005-0000-0000-000075010000}"/>
    <cellStyle name="Millares 9 2 3" xfId="164" xr:uid="{00000000-0005-0000-0000-000076010000}"/>
    <cellStyle name="Millares 9 2 3 2" xfId="390" xr:uid="{00000000-0005-0000-0000-000077010000}"/>
    <cellStyle name="Millares 9 2 4" xfId="218" xr:uid="{00000000-0005-0000-0000-000078010000}"/>
    <cellStyle name="Millares 9 2 4 2" xfId="444" xr:uid="{00000000-0005-0000-0000-000079010000}"/>
    <cellStyle name="Millares 9 2 5" xfId="280" xr:uid="{00000000-0005-0000-0000-00007A010000}"/>
    <cellStyle name="Moneda" xfId="1" builtinId="4"/>
    <cellStyle name="Moneda [0] 2" xfId="31" xr:uid="{00000000-0005-0000-0000-00007C010000}"/>
    <cellStyle name="Moneda 2" xfId="8" xr:uid="{00000000-0005-0000-0000-00007D010000}"/>
    <cellStyle name="Moneda 2 2" xfId="20" xr:uid="{00000000-0005-0000-0000-00007E010000}"/>
    <cellStyle name="Moneda 3" xfId="21" xr:uid="{00000000-0005-0000-0000-00007F010000}"/>
    <cellStyle name="Moneda 3 2" xfId="25" xr:uid="{00000000-0005-0000-0000-000080010000}"/>
    <cellStyle name="Moneda 3 2 2" xfId="48" xr:uid="{00000000-0005-0000-0000-000081010000}"/>
    <cellStyle name="Moneda 3 2 2 2" xfId="102" xr:uid="{00000000-0005-0000-0000-000082010000}"/>
    <cellStyle name="Moneda 3 2 2 2 2" xfId="328" xr:uid="{00000000-0005-0000-0000-000083010000}"/>
    <cellStyle name="Moneda 3 2 2 3" xfId="158" xr:uid="{00000000-0005-0000-0000-000084010000}"/>
    <cellStyle name="Moneda 3 2 2 3 2" xfId="384" xr:uid="{00000000-0005-0000-0000-000085010000}"/>
    <cellStyle name="Moneda 3 2 2 4" xfId="212" xr:uid="{00000000-0005-0000-0000-000086010000}"/>
    <cellStyle name="Moneda 3 2 2 4 2" xfId="438" xr:uid="{00000000-0005-0000-0000-000087010000}"/>
    <cellStyle name="Moneda 3 2 2 5" xfId="274" xr:uid="{00000000-0005-0000-0000-000088010000}"/>
    <cellStyle name="Moneda 3 2 3" xfId="69" xr:uid="{00000000-0005-0000-0000-000089010000}"/>
    <cellStyle name="Moneda 3 2 3 2" xfId="123" xr:uid="{00000000-0005-0000-0000-00008A010000}"/>
    <cellStyle name="Moneda 3 2 3 2 2" xfId="349" xr:uid="{00000000-0005-0000-0000-00008B010000}"/>
    <cellStyle name="Moneda 3 2 3 3" xfId="179" xr:uid="{00000000-0005-0000-0000-00008C010000}"/>
    <cellStyle name="Moneda 3 2 3 3 2" xfId="405" xr:uid="{00000000-0005-0000-0000-00008D010000}"/>
    <cellStyle name="Moneda 3 2 3 4" xfId="233" xr:uid="{00000000-0005-0000-0000-00008E010000}"/>
    <cellStyle name="Moneda 3 2 3 4 2" xfId="459" xr:uid="{00000000-0005-0000-0000-00008F010000}"/>
    <cellStyle name="Moneda 3 2 3 5" xfId="295" xr:uid="{00000000-0005-0000-0000-000090010000}"/>
    <cellStyle name="Moneda 3 2 4" xfId="86" xr:uid="{00000000-0005-0000-0000-000091010000}"/>
    <cellStyle name="Moneda 3 2 4 2" xfId="312" xr:uid="{00000000-0005-0000-0000-000092010000}"/>
    <cellStyle name="Moneda 3 2 5" xfId="142" xr:uid="{00000000-0005-0000-0000-000093010000}"/>
    <cellStyle name="Moneda 3 2 5 2" xfId="368" xr:uid="{00000000-0005-0000-0000-000094010000}"/>
    <cellStyle name="Moneda 3 2 6" xfId="197" xr:uid="{00000000-0005-0000-0000-000095010000}"/>
    <cellStyle name="Moneda 3 2 6 2" xfId="423" xr:uid="{00000000-0005-0000-0000-000096010000}"/>
    <cellStyle name="Moneda 3 2 7" xfId="258" xr:uid="{00000000-0005-0000-0000-000097010000}"/>
    <cellStyle name="Moneda 3 3" xfId="29" xr:uid="{00000000-0005-0000-0000-000098010000}"/>
    <cellStyle name="Moneda 3 3 2" xfId="52" xr:uid="{00000000-0005-0000-0000-000099010000}"/>
    <cellStyle name="Moneda 3 3 2 2" xfId="106" xr:uid="{00000000-0005-0000-0000-00009A010000}"/>
    <cellStyle name="Moneda 3 3 2 2 2" xfId="332" xr:uid="{00000000-0005-0000-0000-00009B010000}"/>
    <cellStyle name="Moneda 3 3 2 3" xfId="162" xr:uid="{00000000-0005-0000-0000-00009C010000}"/>
    <cellStyle name="Moneda 3 3 2 3 2" xfId="388" xr:uid="{00000000-0005-0000-0000-00009D010000}"/>
    <cellStyle name="Moneda 3 3 2 4" xfId="216" xr:uid="{00000000-0005-0000-0000-00009E010000}"/>
    <cellStyle name="Moneda 3 3 2 4 2" xfId="442" xr:uid="{00000000-0005-0000-0000-00009F010000}"/>
    <cellStyle name="Moneda 3 3 2 5" xfId="278" xr:uid="{00000000-0005-0000-0000-0000A0010000}"/>
    <cellStyle name="Moneda 3 3 3" xfId="73" xr:uid="{00000000-0005-0000-0000-0000A1010000}"/>
    <cellStyle name="Moneda 3 3 3 2" xfId="127" xr:uid="{00000000-0005-0000-0000-0000A2010000}"/>
    <cellStyle name="Moneda 3 3 3 2 2" xfId="353" xr:uid="{00000000-0005-0000-0000-0000A3010000}"/>
    <cellStyle name="Moneda 3 3 3 3" xfId="183" xr:uid="{00000000-0005-0000-0000-0000A4010000}"/>
    <cellStyle name="Moneda 3 3 3 3 2" xfId="409" xr:uid="{00000000-0005-0000-0000-0000A5010000}"/>
    <cellStyle name="Moneda 3 3 3 4" xfId="237" xr:uid="{00000000-0005-0000-0000-0000A6010000}"/>
    <cellStyle name="Moneda 3 3 3 4 2" xfId="463" xr:uid="{00000000-0005-0000-0000-0000A7010000}"/>
    <cellStyle name="Moneda 3 3 3 5" xfId="299" xr:uid="{00000000-0005-0000-0000-0000A8010000}"/>
    <cellStyle name="Moneda 3 3 4" xfId="90" xr:uid="{00000000-0005-0000-0000-0000A9010000}"/>
    <cellStyle name="Moneda 3 3 4 2" xfId="316" xr:uid="{00000000-0005-0000-0000-0000AA010000}"/>
    <cellStyle name="Moneda 3 3 5" xfId="146" xr:uid="{00000000-0005-0000-0000-0000AB010000}"/>
    <cellStyle name="Moneda 3 3 5 2" xfId="372" xr:uid="{00000000-0005-0000-0000-0000AC010000}"/>
    <cellStyle name="Moneda 3 3 6" xfId="201" xr:uid="{00000000-0005-0000-0000-0000AD010000}"/>
    <cellStyle name="Moneda 3 3 6 2" xfId="427" xr:uid="{00000000-0005-0000-0000-0000AE010000}"/>
    <cellStyle name="Moneda 3 3 7" xfId="262" xr:uid="{00000000-0005-0000-0000-0000AF010000}"/>
    <cellStyle name="Moneda 3 4" xfId="44" xr:uid="{00000000-0005-0000-0000-0000B0010000}"/>
    <cellStyle name="Moneda 3 4 2" xfId="98" xr:uid="{00000000-0005-0000-0000-0000B1010000}"/>
    <cellStyle name="Moneda 3 4 2 2" xfId="324" xr:uid="{00000000-0005-0000-0000-0000B2010000}"/>
    <cellStyle name="Moneda 3 4 3" xfId="154" xr:uid="{00000000-0005-0000-0000-0000B3010000}"/>
    <cellStyle name="Moneda 3 4 3 2" xfId="380" xr:uid="{00000000-0005-0000-0000-0000B4010000}"/>
    <cellStyle name="Moneda 3 4 4" xfId="208" xr:uid="{00000000-0005-0000-0000-0000B5010000}"/>
    <cellStyle name="Moneda 3 4 4 2" xfId="434" xr:uid="{00000000-0005-0000-0000-0000B6010000}"/>
    <cellStyle name="Moneda 3 4 5" xfId="270" xr:uid="{00000000-0005-0000-0000-0000B7010000}"/>
    <cellStyle name="Moneda 3 5" xfId="65" xr:uid="{00000000-0005-0000-0000-0000B8010000}"/>
    <cellStyle name="Moneda 3 5 2" xfId="119" xr:uid="{00000000-0005-0000-0000-0000B9010000}"/>
    <cellStyle name="Moneda 3 5 2 2" xfId="345" xr:uid="{00000000-0005-0000-0000-0000BA010000}"/>
    <cellStyle name="Moneda 3 5 3" xfId="175" xr:uid="{00000000-0005-0000-0000-0000BB010000}"/>
    <cellStyle name="Moneda 3 5 3 2" xfId="401" xr:uid="{00000000-0005-0000-0000-0000BC010000}"/>
    <cellStyle name="Moneda 3 5 4" xfId="229" xr:uid="{00000000-0005-0000-0000-0000BD010000}"/>
    <cellStyle name="Moneda 3 5 4 2" xfId="455" xr:uid="{00000000-0005-0000-0000-0000BE010000}"/>
    <cellStyle name="Moneda 3 5 5" xfId="291" xr:uid="{00000000-0005-0000-0000-0000BF010000}"/>
    <cellStyle name="Moneda 3 6" xfId="82" xr:uid="{00000000-0005-0000-0000-0000C0010000}"/>
    <cellStyle name="Moneda 3 6 2" xfId="308" xr:uid="{00000000-0005-0000-0000-0000C1010000}"/>
    <cellStyle name="Moneda 3 7" xfId="138" xr:uid="{00000000-0005-0000-0000-0000C2010000}"/>
    <cellStyle name="Moneda 3 7 2" xfId="364" xr:uid="{00000000-0005-0000-0000-0000C3010000}"/>
    <cellStyle name="Moneda 3 8" xfId="193" xr:uid="{00000000-0005-0000-0000-0000C4010000}"/>
    <cellStyle name="Moneda 3 8 2" xfId="419" xr:uid="{00000000-0005-0000-0000-0000C5010000}"/>
    <cellStyle name="Moneda 3 9" xfId="254" xr:uid="{00000000-0005-0000-0000-0000C6010000}"/>
    <cellStyle name="Moneda 4" xfId="32" xr:uid="{00000000-0005-0000-0000-0000C7010000}"/>
    <cellStyle name="Moneda 5" xfId="241" xr:uid="{00000000-0005-0000-0000-0000C8010000}"/>
    <cellStyle name="Moneda 5 2" xfId="467" xr:uid="{00000000-0005-0000-0000-0000C9010000}"/>
    <cellStyle name="Moneda 6" xfId="245" xr:uid="{00000000-0005-0000-0000-0000CA010000}"/>
    <cellStyle name="Moneda 7" xfId="249" xr:uid="{00000000-0005-0000-0000-0000CB010000}"/>
    <cellStyle name="Normal" xfId="0" builtinId="0"/>
    <cellStyle name="Normal 2" xfId="3" xr:uid="{00000000-0005-0000-0000-0000CD010000}"/>
    <cellStyle name="Normal 2 2" xfId="34" xr:uid="{00000000-0005-0000-0000-0000CE010000}"/>
    <cellStyle name="Normal 2 3" xfId="246" xr:uid="{00000000-0005-0000-0000-0000CF010000}"/>
    <cellStyle name="Normal 3" xfId="9" xr:uid="{00000000-0005-0000-0000-0000D0010000}"/>
    <cellStyle name="Normal 3 2" xfId="14" xr:uid="{00000000-0005-0000-0000-0000D1010000}"/>
    <cellStyle name="Normal 4" xfId="10" xr:uid="{00000000-0005-0000-0000-0000D2010000}"/>
    <cellStyle name="Normal 4 2" xfId="15" xr:uid="{00000000-0005-0000-0000-0000D3010000}"/>
    <cellStyle name="Normal 5" xfId="6" xr:uid="{00000000-0005-0000-0000-0000D4010000}"/>
    <cellStyle name="Porcentaje" xfId="2" builtinId="5"/>
    <cellStyle name="Porcentaje 2" xfId="5" xr:uid="{00000000-0005-0000-0000-0000D6010000}"/>
    <cellStyle name="Porcentaje 2 2" xfId="7" xr:uid="{00000000-0005-0000-0000-0000D7010000}"/>
    <cellStyle name="Porcentaje 2 3" xfId="36" xr:uid="{00000000-0005-0000-0000-0000D8010000}"/>
    <cellStyle name="Porcentaje 2 4" xfId="248" xr:uid="{00000000-0005-0000-0000-0000D9010000}"/>
    <cellStyle name="Porcentaje 3" xfId="11" xr:uid="{00000000-0005-0000-0000-0000DA010000}"/>
    <cellStyle name="Porcentaje 3 2" xfId="16" xr:uid="{00000000-0005-0000-0000-0000DB010000}"/>
  </cellStyles>
  <dxfs count="0"/>
  <tableStyles count="0" defaultTableStyle="TableStyleMedium2" defaultPivotStyle="PivotStyleLight16"/>
  <colors>
    <mruColors>
      <color rgb="FFC3D7D0"/>
      <color rgb="FF7CA697"/>
      <color rgb="FF94B6AA"/>
      <color rgb="FFFFFF00"/>
      <color rgb="FF6699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CUERDOS%2017%20AL%20JUNTA%2014%20DE%20DICIEMBRE%20DE%202016\Cierre%20definitivo%20Terc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DE%20COMPRA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P 2016 CIERRE ACDO 13"/>
      <sheetName val="Nomina 2015"/>
      <sheetName val="RECAUDO OK"/>
      <sheetName val="SISTEMAS DE INFORMACIÓN OK "/>
      <sheetName val="ASISTENCIA TÉCNICA OK"/>
      <sheetName val="FERIAS GASTRONOMICAS OK"/>
      <sheetName val="SAC"/>
      <sheetName val="FUNCIONAMIENTO OK"/>
      <sheetName val="Nomina 2016 "/>
    </sheetNames>
    <sheetDataSet>
      <sheetData sheetId="0"/>
      <sheetData sheetId="1"/>
      <sheetData sheetId="2">
        <row r="58">
          <cell r="M58">
            <v>42370</v>
          </cell>
        </row>
        <row r="59">
          <cell r="M59">
            <v>42400</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2018 OK (2)"/>
      <sheetName val="PLAN DE COMPRAS 2018"/>
      <sheetName val="ASOCIATIVIDAD"/>
      <sheetName val="Hoja1"/>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Q14"/>
  <sheetViews>
    <sheetView zoomScale="70" zoomScaleNormal="70" workbookViewId="0">
      <selection activeCell="E5" sqref="E5"/>
    </sheetView>
  </sheetViews>
  <sheetFormatPr baseColWidth="10" defaultColWidth="11.5703125" defaultRowHeight="15" x14ac:dyDescent="0.2"/>
  <cols>
    <col min="1" max="1" width="9.28515625" style="111" customWidth="1"/>
    <col min="2" max="2" width="22.28515625" style="104" customWidth="1"/>
    <col min="3" max="3" width="22.28515625" style="133" customWidth="1"/>
    <col min="4" max="4" width="36.140625" style="94" customWidth="1"/>
    <col min="5" max="5" width="17.28515625" style="94" bestFit="1" customWidth="1"/>
    <col min="6" max="6" width="16" style="94" bestFit="1" customWidth="1"/>
    <col min="7" max="7" width="20.28515625" style="94" customWidth="1"/>
    <col min="8" max="8" width="18" style="94" customWidth="1"/>
    <col min="9" max="9" width="103" style="94" customWidth="1"/>
    <col min="10" max="10" width="11.5703125" style="94"/>
    <col min="11" max="11" width="19.42578125" style="2" bestFit="1" customWidth="1"/>
    <col min="12" max="12" width="16" style="2" bestFit="1" customWidth="1"/>
    <col min="13" max="13" width="18.140625" style="95" bestFit="1" customWidth="1"/>
    <col min="14" max="14" width="16.28515625" style="94" bestFit="1" customWidth="1"/>
    <col min="15" max="15" width="18.140625" style="2" bestFit="1" customWidth="1"/>
    <col min="16" max="16" width="14.7109375" style="94" bestFit="1" customWidth="1"/>
    <col min="17" max="16384" width="11.5703125" style="94"/>
  </cols>
  <sheetData>
    <row r="1" spans="1:17" ht="21" customHeight="1" x14ac:dyDescent="0.2">
      <c r="B1" s="262" t="s">
        <v>12</v>
      </c>
      <c r="C1" s="262"/>
      <c r="D1" s="262"/>
      <c r="E1" s="262"/>
      <c r="F1" s="262"/>
      <c r="G1" s="262"/>
      <c r="H1" s="262"/>
      <c r="I1" s="262"/>
    </row>
    <row r="2" spans="1:17" ht="21" customHeight="1" x14ac:dyDescent="0.2">
      <c r="B2" s="262" t="s">
        <v>134</v>
      </c>
      <c r="C2" s="262"/>
      <c r="D2" s="262"/>
      <c r="E2" s="262"/>
      <c r="F2" s="262"/>
      <c r="G2" s="262"/>
      <c r="H2" s="262"/>
      <c r="I2" s="262"/>
    </row>
    <row r="3" spans="1:17" ht="16.149999999999999" customHeight="1" thickBot="1" x14ac:dyDescent="0.25">
      <c r="D3" s="1"/>
      <c r="E3" s="1"/>
      <c r="F3" s="1"/>
      <c r="G3" s="1"/>
      <c r="H3" s="1"/>
      <c r="I3" s="1"/>
    </row>
    <row r="4" spans="1:17" ht="32.25" thickBot="1" x14ac:dyDescent="0.25">
      <c r="B4" s="115" t="s">
        <v>57</v>
      </c>
      <c r="C4" s="154" t="s">
        <v>122</v>
      </c>
      <c r="D4" s="117" t="s">
        <v>69</v>
      </c>
      <c r="E4" s="116" t="s">
        <v>62</v>
      </c>
      <c r="F4" s="117" t="s">
        <v>53</v>
      </c>
      <c r="G4" s="117" t="s">
        <v>63</v>
      </c>
      <c r="H4" s="116" t="s">
        <v>80</v>
      </c>
      <c r="I4" s="118" t="s">
        <v>61</v>
      </c>
    </row>
    <row r="5" spans="1:17" s="95" customFormat="1" ht="30" x14ac:dyDescent="0.2">
      <c r="A5" s="119"/>
      <c r="B5" s="256" t="s">
        <v>1</v>
      </c>
      <c r="C5" s="258" t="s">
        <v>1</v>
      </c>
      <c r="D5" s="134" t="s">
        <v>78</v>
      </c>
      <c r="E5" s="135">
        <v>10000000</v>
      </c>
      <c r="F5" s="136">
        <v>1</v>
      </c>
      <c r="G5" s="136" t="s">
        <v>64</v>
      </c>
      <c r="H5" s="137">
        <f>+E5*F5</f>
        <v>10000000</v>
      </c>
      <c r="I5" s="138" t="s">
        <v>135</v>
      </c>
      <c r="J5" s="94"/>
      <c r="K5" s="2"/>
      <c r="L5" s="70"/>
      <c r="N5" s="94"/>
      <c r="O5" s="2"/>
      <c r="P5" s="94"/>
      <c r="Q5" s="94"/>
    </row>
    <row r="6" spans="1:17" s="95" customFormat="1" ht="45.75" thickBot="1" x14ac:dyDescent="0.25">
      <c r="A6" s="119"/>
      <c r="B6" s="257"/>
      <c r="C6" s="259"/>
      <c r="D6" s="139" t="s">
        <v>55</v>
      </c>
      <c r="E6" s="113">
        <f>ROUND((5600000*3.5%)+5600000,-3)</f>
        <v>5796000</v>
      </c>
      <c r="F6" s="114">
        <v>12</v>
      </c>
      <c r="G6" s="114" t="s">
        <v>64</v>
      </c>
      <c r="H6" s="140">
        <f>+F6*E6</f>
        <v>69552000</v>
      </c>
      <c r="I6" s="141" t="s">
        <v>117</v>
      </c>
      <c r="J6" s="94"/>
      <c r="K6" s="2"/>
      <c r="L6" s="70"/>
      <c r="N6" s="94"/>
      <c r="O6" s="2"/>
      <c r="P6" s="94"/>
      <c r="Q6" s="94"/>
    </row>
    <row r="7" spans="1:17" s="97" customFormat="1" ht="60.75" thickBot="1" x14ac:dyDescent="0.3">
      <c r="A7" s="110"/>
      <c r="B7" s="108" t="s">
        <v>0</v>
      </c>
      <c r="C7" s="163" t="s">
        <v>0</v>
      </c>
      <c r="D7" s="164" t="s">
        <v>81</v>
      </c>
      <c r="E7" s="165">
        <f>24000000*0.19+24000000</f>
        <v>28560000</v>
      </c>
      <c r="F7" s="166">
        <v>1</v>
      </c>
      <c r="G7" s="163" t="s">
        <v>82</v>
      </c>
      <c r="H7" s="156">
        <f>+E7*F7</f>
        <v>28560000</v>
      </c>
      <c r="I7" s="167" t="s">
        <v>118</v>
      </c>
      <c r="J7" s="100"/>
    </row>
    <row r="8" spans="1:17" s="101" customFormat="1" ht="30" customHeight="1" x14ac:dyDescent="0.25">
      <c r="A8" s="124"/>
      <c r="B8" s="260" t="s">
        <v>136</v>
      </c>
      <c r="C8" s="170" t="s">
        <v>113</v>
      </c>
      <c r="D8" s="157" t="s">
        <v>114</v>
      </c>
      <c r="E8" s="158">
        <v>3850000</v>
      </c>
      <c r="F8" s="159">
        <f>24*45</f>
        <v>1080</v>
      </c>
      <c r="G8" s="160" t="s">
        <v>137</v>
      </c>
      <c r="H8" s="161">
        <f>+E8/30*F8</f>
        <v>138600000</v>
      </c>
      <c r="I8" s="162" t="s">
        <v>116</v>
      </c>
      <c r="J8" s="102"/>
      <c r="K8" s="102"/>
      <c r="L8" s="103"/>
      <c r="M8" s="96"/>
      <c r="N8" s="96"/>
    </row>
    <row r="9" spans="1:17" s="124" customFormat="1" ht="60.75" thickBot="1" x14ac:dyDescent="0.3">
      <c r="B9" s="261"/>
      <c r="C9" s="114" t="s">
        <v>124</v>
      </c>
      <c r="D9" s="145" t="s">
        <v>120</v>
      </c>
      <c r="E9" s="146">
        <v>30000000</v>
      </c>
      <c r="F9" s="147">
        <v>1</v>
      </c>
      <c r="G9" s="148" t="s">
        <v>125</v>
      </c>
      <c r="H9" s="149">
        <f>+E9*F9</f>
        <v>30000000</v>
      </c>
      <c r="I9" s="150" t="s">
        <v>121</v>
      </c>
      <c r="J9" s="127"/>
      <c r="K9" s="127"/>
      <c r="L9" s="128"/>
    </row>
    <row r="10" spans="1:17" s="153" customFormat="1" ht="30.75" thickBot="1" x14ac:dyDescent="0.3">
      <c r="B10" s="152" t="s">
        <v>119</v>
      </c>
      <c r="C10" s="155" t="s">
        <v>123</v>
      </c>
      <c r="D10" s="142" t="s">
        <v>91</v>
      </c>
      <c r="E10" s="105">
        <v>150000</v>
      </c>
      <c r="F10" s="143">
        <v>11</v>
      </c>
      <c r="G10" s="144" t="s">
        <v>138</v>
      </c>
      <c r="H10" s="156">
        <f>+E10*F10</f>
        <v>1650000</v>
      </c>
      <c r="I10" s="106" t="s">
        <v>139</v>
      </c>
      <c r="J10" s="121"/>
      <c r="K10" s="122"/>
      <c r="L10" s="121"/>
      <c r="M10" s="121"/>
      <c r="N10" s="121"/>
      <c r="O10" s="123"/>
      <c r="P10" s="121"/>
      <c r="Q10" s="121"/>
    </row>
    <row r="11" spans="1:17" ht="16.149999999999999" customHeight="1" thickBot="1" x14ac:dyDescent="0.3">
      <c r="B11" s="253" t="s">
        <v>127</v>
      </c>
      <c r="C11" s="254"/>
      <c r="D11" s="254"/>
      <c r="E11" s="254"/>
      <c r="F11" s="254"/>
      <c r="G11" s="255"/>
      <c r="H11" s="171">
        <f>SUM(H5:H10)</f>
        <v>278362000</v>
      </c>
      <c r="I11" s="172"/>
    </row>
    <row r="12" spans="1:17" x14ac:dyDescent="0.2">
      <c r="H12" s="112"/>
    </row>
    <row r="14" spans="1:17" x14ac:dyDescent="0.2">
      <c r="H14" s="112"/>
    </row>
  </sheetData>
  <mergeCells count="6">
    <mergeCell ref="B11:G11"/>
    <mergeCell ref="B5:B6"/>
    <mergeCell ref="C5:C6"/>
    <mergeCell ref="B8:B9"/>
    <mergeCell ref="B1:I1"/>
    <mergeCell ref="B2:I2"/>
  </mergeCells>
  <printOptions horizontalCentered="1"/>
  <pageMargins left="0.19685039370078741" right="0.19685039370078741" top="1.1811023622047245" bottom="0.19685039370078741" header="0.31496062992125984" footer="0.31496062992125984"/>
  <pageSetup scale="5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dimension ref="A2:BK141"/>
  <sheetViews>
    <sheetView topLeftCell="B58" zoomScale="90" zoomScaleNormal="90" workbookViewId="0">
      <selection activeCell="C82" sqref="C82"/>
    </sheetView>
  </sheetViews>
  <sheetFormatPr baseColWidth="10" defaultRowHeight="15.75" outlineLevelCol="1" x14ac:dyDescent="0.25"/>
  <cols>
    <col min="1" max="1" width="0.7109375" style="4" hidden="1" customWidth="1"/>
    <col min="2" max="2" width="50.7109375" style="4" customWidth="1"/>
    <col min="3" max="3" width="18" style="192" customWidth="1" outlineLevel="1"/>
    <col min="4" max="4" width="14.85546875" style="3" customWidth="1" outlineLevel="1"/>
    <col min="5" max="5" width="12.28515625" style="3" customWidth="1" outlineLevel="1"/>
    <col min="6" max="7" width="20" style="3" bestFit="1" customWidth="1"/>
    <col min="8" max="8" width="18.28515625" style="85" customWidth="1"/>
    <col min="9" max="9" width="18" style="197" bestFit="1" customWidth="1"/>
    <col min="10" max="10" width="18" style="194" bestFit="1" customWidth="1"/>
    <col min="11" max="11" width="14.85546875" style="195" customWidth="1"/>
    <col min="12" max="12" width="14.85546875" style="196" customWidth="1"/>
    <col min="13" max="13" width="16.5703125" style="196" bestFit="1" customWidth="1"/>
    <col min="14" max="16" width="14.85546875" style="196" bestFit="1" customWidth="1"/>
    <col min="17" max="63" width="11.42578125" style="196"/>
    <col min="64" max="258" width="11.42578125" style="4"/>
    <col min="259" max="259" width="0.7109375" style="4" customWidth="1"/>
    <col min="260" max="260" width="42.28515625" style="4" bestFit="1" customWidth="1"/>
    <col min="261" max="262" width="13.85546875" style="4" bestFit="1" customWidth="1"/>
    <col min="263" max="263" width="11.140625" style="4" bestFit="1" customWidth="1"/>
    <col min="264" max="264" width="13.85546875" style="4" bestFit="1" customWidth="1"/>
    <col min="265" max="265" width="3.7109375" style="4" bestFit="1" customWidth="1"/>
    <col min="266" max="266" width="7.5703125" style="4" bestFit="1" customWidth="1"/>
    <col min="267" max="267" width="16.7109375" style="4" bestFit="1" customWidth="1"/>
    <col min="268" max="269" width="12.28515625" style="4" bestFit="1" customWidth="1"/>
    <col min="270" max="514" width="11.42578125" style="4"/>
    <col min="515" max="515" width="0.7109375" style="4" customWidth="1"/>
    <col min="516" max="516" width="42.28515625" style="4" bestFit="1" customWidth="1"/>
    <col min="517" max="518" width="13.85546875" style="4" bestFit="1" customWidth="1"/>
    <col min="519" max="519" width="11.140625" style="4" bestFit="1" customWidth="1"/>
    <col min="520" max="520" width="13.85546875" style="4" bestFit="1" customWidth="1"/>
    <col min="521" max="521" width="3.7109375" style="4" bestFit="1" customWidth="1"/>
    <col min="522" max="522" width="7.5703125" style="4" bestFit="1" customWidth="1"/>
    <col min="523" max="523" width="16.7109375" style="4" bestFit="1" customWidth="1"/>
    <col min="524" max="525" width="12.28515625" style="4" bestFit="1" customWidth="1"/>
    <col min="526" max="770" width="11.42578125" style="4"/>
    <col min="771" max="771" width="0.7109375" style="4" customWidth="1"/>
    <col min="772" max="772" width="42.28515625" style="4" bestFit="1" customWidth="1"/>
    <col min="773" max="774" width="13.85546875" style="4" bestFit="1" customWidth="1"/>
    <col min="775" max="775" width="11.140625" style="4" bestFit="1" customWidth="1"/>
    <col min="776" max="776" width="13.85546875" style="4" bestFit="1" customWidth="1"/>
    <col min="777" max="777" width="3.7109375" style="4" bestFit="1" customWidth="1"/>
    <col min="778" max="778" width="7.5703125" style="4" bestFit="1" customWidth="1"/>
    <col min="779" max="779" width="16.7109375" style="4" bestFit="1" customWidth="1"/>
    <col min="780" max="781" width="12.28515625" style="4" bestFit="1" customWidth="1"/>
    <col min="782" max="1026" width="11.42578125" style="4"/>
    <col min="1027" max="1027" width="0.7109375" style="4" customWidth="1"/>
    <col min="1028" max="1028" width="42.28515625" style="4" bestFit="1" customWidth="1"/>
    <col min="1029" max="1030" width="13.85546875" style="4" bestFit="1" customWidth="1"/>
    <col min="1031" max="1031" width="11.140625" style="4" bestFit="1" customWidth="1"/>
    <col min="1032" max="1032" width="13.85546875" style="4" bestFit="1" customWidth="1"/>
    <col min="1033" max="1033" width="3.7109375" style="4" bestFit="1" customWidth="1"/>
    <col min="1034" max="1034" width="7.5703125" style="4" bestFit="1" customWidth="1"/>
    <col min="1035" max="1035" width="16.7109375" style="4" bestFit="1" customWidth="1"/>
    <col min="1036" max="1037" width="12.28515625" style="4" bestFit="1" customWidth="1"/>
    <col min="1038" max="1282" width="11.42578125" style="4"/>
    <col min="1283" max="1283" width="0.7109375" style="4" customWidth="1"/>
    <col min="1284" max="1284" width="42.28515625" style="4" bestFit="1" customWidth="1"/>
    <col min="1285" max="1286" width="13.85546875" style="4" bestFit="1" customWidth="1"/>
    <col min="1287" max="1287" width="11.140625" style="4" bestFit="1" customWidth="1"/>
    <col min="1288" max="1288" width="13.85546875" style="4" bestFit="1" customWidth="1"/>
    <col min="1289" max="1289" width="3.7109375" style="4" bestFit="1" customWidth="1"/>
    <col min="1290" max="1290" width="7.5703125" style="4" bestFit="1" customWidth="1"/>
    <col min="1291" max="1291" width="16.7109375" style="4" bestFit="1" customWidth="1"/>
    <col min="1292" max="1293" width="12.28515625" style="4" bestFit="1" customWidth="1"/>
    <col min="1294" max="1538" width="11.42578125" style="4"/>
    <col min="1539" max="1539" width="0.7109375" style="4" customWidth="1"/>
    <col min="1540" max="1540" width="42.28515625" style="4" bestFit="1" customWidth="1"/>
    <col min="1541" max="1542" width="13.85546875" style="4" bestFit="1" customWidth="1"/>
    <col min="1543" max="1543" width="11.140625" style="4" bestFit="1" customWidth="1"/>
    <col min="1544" max="1544" width="13.85546875" style="4" bestFit="1" customWidth="1"/>
    <col min="1545" max="1545" width="3.7109375" style="4" bestFit="1" customWidth="1"/>
    <col min="1546" max="1546" width="7.5703125" style="4" bestFit="1" customWidth="1"/>
    <col min="1547" max="1547" width="16.7109375" style="4" bestFit="1" customWidth="1"/>
    <col min="1548" max="1549" width="12.28515625" style="4" bestFit="1" customWidth="1"/>
    <col min="1550" max="1794" width="11.42578125" style="4"/>
    <col min="1795" max="1795" width="0.7109375" style="4" customWidth="1"/>
    <col min="1796" max="1796" width="42.28515625" style="4" bestFit="1" customWidth="1"/>
    <col min="1797" max="1798" width="13.85546875" style="4" bestFit="1" customWidth="1"/>
    <col min="1799" max="1799" width="11.140625" style="4" bestFit="1" customWidth="1"/>
    <col min="1800" max="1800" width="13.85546875" style="4" bestFit="1" customWidth="1"/>
    <col min="1801" max="1801" width="3.7109375" style="4" bestFit="1" customWidth="1"/>
    <col min="1802" max="1802" width="7.5703125" style="4" bestFit="1" customWidth="1"/>
    <col min="1803" max="1803" width="16.7109375" style="4" bestFit="1" customWidth="1"/>
    <col min="1804" max="1805" width="12.28515625" style="4" bestFit="1" customWidth="1"/>
    <col min="1806" max="2050" width="11.42578125" style="4"/>
    <col min="2051" max="2051" width="0.7109375" style="4" customWidth="1"/>
    <col min="2052" max="2052" width="42.28515625" style="4" bestFit="1" customWidth="1"/>
    <col min="2053" max="2054" width="13.85546875" style="4" bestFit="1" customWidth="1"/>
    <col min="2055" max="2055" width="11.140625" style="4" bestFit="1" customWidth="1"/>
    <col min="2056" max="2056" width="13.85546875" style="4" bestFit="1" customWidth="1"/>
    <col min="2057" max="2057" width="3.7109375" style="4" bestFit="1" customWidth="1"/>
    <col min="2058" max="2058" width="7.5703125" style="4" bestFit="1" customWidth="1"/>
    <col min="2059" max="2059" width="16.7109375" style="4" bestFit="1" customWidth="1"/>
    <col min="2060" max="2061" width="12.28515625" style="4" bestFit="1" customWidth="1"/>
    <col min="2062" max="2306" width="11.42578125" style="4"/>
    <col min="2307" max="2307" width="0.7109375" style="4" customWidth="1"/>
    <col min="2308" max="2308" width="42.28515625" style="4" bestFit="1" customWidth="1"/>
    <col min="2309" max="2310" width="13.85546875" style="4" bestFit="1" customWidth="1"/>
    <col min="2311" max="2311" width="11.140625" style="4" bestFit="1" customWidth="1"/>
    <col min="2312" max="2312" width="13.85546875" style="4" bestFit="1" customWidth="1"/>
    <col min="2313" max="2313" width="3.7109375" style="4" bestFit="1" customWidth="1"/>
    <col min="2314" max="2314" width="7.5703125" style="4" bestFit="1" customWidth="1"/>
    <col min="2315" max="2315" width="16.7109375" style="4" bestFit="1" customWidth="1"/>
    <col min="2316" max="2317" width="12.28515625" style="4" bestFit="1" customWidth="1"/>
    <col min="2318" max="2562" width="11.42578125" style="4"/>
    <col min="2563" max="2563" width="0.7109375" style="4" customWidth="1"/>
    <col min="2564" max="2564" width="42.28515625" style="4" bestFit="1" customWidth="1"/>
    <col min="2565" max="2566" width="13.85546875" style="4" bestFit="1" customWidth="1"/>
    <col min="2567" max="2567" width="11.140625" style="4" bestFit="1" customWidth="1"/>
    <col min="2568" max="2568" width="13.85546875" style="4" bestFit="1" customWidth="1"/>
    <col min="2569" max="2569" width="3.7109375" style="4" bestFit="1" customWidth="1"/>
    <col min="2570" max="2570" width="7.5703125" style="4" bestFit="1" customWidth="1"/>
    <col min="2571" max="2571" width="16.7109375" style="4" bestFit="1" customWidth="1"/>
    <col min="2572" max="2573" width="12.28515625" style="4" bestFit="1" customWidth="1"/>
    <col min="2574" max="2818" width="11.42578125" style="4"/>
    <col min="2819" max="2819" width="0.7109375" style="4" customWidth="1"/>
    <col min="2820" max="2820" width="42.28515625" style="4" bestFit="1" customWidth="1"/>
    <col min="2821" max="2822" width="13.85546875" style="4" bestFit="1" customWidth="1"/>
    <col min="2823" max="2823" width="11.140625" style="4" bestFit="1" customWidth="1"/>
    <col min="2824" max="2824" width="13.85546875" style="4" bestFit="1" customWidth="1"/>
    <col min="2825" max="2825" width="3.7109375" style="4" bestFit="1" customWidth="1"/>
    <col min="2826" max="2826" width="7.5703125" style="4" bestFit="1" customWidth="1"/>
    <col min="2827" max="2827" width="16.7109375" style="4" bestFit="1" customWidth="1"/>
    <col min="2828" max="2829" width="12.28515625" style="4" bestFit="1" customWidth="1"/>
    <col min="2830" max="3074" width="11.42578125" style="4"/>
    <col min="3075" max="3075" width="0.7109375" style="4" customWidth="1"/>
    <col min="3076" max="3076" width="42.28515625" style="4" bestFit="1" customWidth="1"/>
    <col min="3077" max="3078" width="13.85546875" style="4" bestFit="1" customWidth="1"/>
    <col min="3079" max="3079" width="11.140625" style="4" bestFit="1" customWidth="1"/>
    <col min="3080" max="3080" width="13.85546875" style="4" bestFit="1" customWidth="1"/>
    <col min="3081" max="3081" width="3.7109375" style="4" bestFit="1" customWidth="1"/>
    <col min="3082" max="3082" width="7.5703125" style="4" bestFit="1" customWidth="1"/>
    <col min="3083" max="3083" width="16.7109375" style="4" bestFit="1" customWidth="1"/>
    <col min="3084" max="3085" width="12.28515625" style="4" bestFit="1" customWidth="1"/>
    <col min="3086" max="3330" width="11.42578125" style="4"/>
    <col min="3331" max="3331" width="0.7109375" style="4" customWidth="1"/>
    <col min="3332" max="3332" width="42.28515625" style="4" bestFit="1" customWidth="1"/>
    <col min="3333" max="3334" width="13.85546875" style="4" bestFit="1" customWidth="1"/>
    <col min="3335" max="3335" width="11.140625" style="4" bestFit="1" customWidth="1"/>
    <col min="3336" max="3336" width="13.85546875" style="4" bestFit="1" customWidth="1"/>
    <col min="3337" max="3337" width="3.7109375" style="4" bestFit="1" customWidth="1"/>
    <col min="3338" max="3338" width="7.5703125" style="4" bestFit="1" customWidth="1"/>
    <col min="3339" max="3339" width="16.7109375" style="4" bestFit="1" customWidth="1"/>
    <col min="3340" max="3341" width="12.28515625" style="4" bestFit="1" customWidth="1"/>
    <col min="3342" max="3586" width="11.42578125" style="4"/>
    <col min="3587" max="3587" width="0.7109375" style="4" customWidth="1"/>
    <col min="3588" max="3588" width="42.28515625" style="4" bestFit="1" customWidth="1"/>
    <col min="3589" max="3590" width="13.85546875" style="4" bestFit="1" customWidth="1"/>
    <col min="3591" max="3591" width="11.140625" style="4" bestFit="1" customWidth="1"/>
    <col min="3592" max="3592" width="13.85546875" style="4" bestFit="1" customWidth="1"/>
    <col min="3593" max="3593" width="3.7109375" style="4" bestFit="1" customWidth="1"/>
    <col min="3594" max="3594" width="7.5703125" style="4" bestFit="1" customWidth="1"/>
    <col min="3595" max="3595" width="16.7109375" style="4" bestFit="1" customWidth="1"/>
    <col min="3596" max="3597" width="12.28515625" style="4" bestFit="1" customWidth="1"/>
    <col min="3598" max="3842" width="11.42578125" style="4"/>
    <col min="3843" max="3843" width="0.7109375" style="4" customWidth="1"/>
    <col min="3844" max="3844" width="42.28515625" style="4" bestFit="1" customWidth="1"/>
    <col min="3845" max="3846" width="13.85546875" style="4" bestFit="1" customWidth="1"/>
    <col min="3847" max="3847" width="11.140625" style="4" bestFit="1" customWidth="1"/>
    <col min="3848" max="3848" width="13.85546875" style="4" bestFit="1" customWidth="1"/>
    <col min="3849" max="3849" width="3.7109375" style="4" bestFit="1" customWidth="1"/>
    <col min="3850" max="3850" width="7.5703125" style="4" bestFit="1" customWidth="1"/>
    <col min="3851" max="3851" width="16.7109375" style="4" bestFit="1" customWidth="1"/>
    <col min="3852" max="3853" width="12.28515625" style="4" bestFit="1" customWidth="1"/>
    <col min="3854" max="4098" width="11.42578125" style="4"/>
    <col min="4099" max="4099" width="0.7109375" style="4" customWidth="1"/>
    <col min="4100" max="4100" width="42.28515625" style="4" bestFit="1" customWidth="1"/>
    <col min="4101" max="4102" width="13.85546875" style="4" bestFit="1" customWidth="1"/>
    <col min="4103" max="4103" width="11.140625" style="4" bestFit="1" customWidth="1"/>
    <col min="4104" max="4104" width="13.85546875" style="4" bestFit="1" customWidth="1"/>
    <col min="4105" max="4105" width="3.7109375" style="4" bestFit="1" customWidth="1"/>
    <col min="4106" max="4106" width="7.5703125" style="4" bestFit="1" customWidth="1"/>
    <col min="4107" max="4107" width="16.7109375" style="4" bestFit="1" customWidth="1"/>
    <col min="4108" max="4109" width="12.28515625" style="4" bestFit="1" customWidth="1"/>
    <col min="4110" max="4354" width="11.42578125" style="4"/>
    <col min="4355" max="4355" width="0.7109375" style="4" customWidth="1"/>
    <col min="4356" max="4356" width="42.28515625" style="4" bestFit="1" customWidth="1"/>
    <col min="4357" max="4358" width="13.85546875" style="4" bestFit="1" customWidth="1"/>
    <col min="4359" max="4359" width="11.140625" style="4" bestFit="1" customWidth="1"/>
    <col min="4360" max="4360" width="13.85546875" style="4" bestFit="1" customWidth="1"/>
    <col min="4361" max="4361" width="3.7109375" style="4" bestFit="1" customWidth="1"/>
    <col min="4362" max="4362" width="7.5703125" style="4" bestFit="1" customWidth="1"/>
    <col min="4363" max="4363" width="16.7109375" style="4" bestFit="1" customWidth="1"/>
    <col min="4364" max="4365" width="12.28515625" style="4" bestFit="1" customWidth="1"/>
    <col min="4366" max="4610" width="11.42578125" style="4"/>
    <col min="4611" max="4611" width="0.7109375" style="4" customWidth="1"/>
    <col min="4612" max="4612" width="42.28515625" style="4" bestFit="1" customWidth="1"/>
    <col min="4613" max="4614" width="13.85546875" style="4" bestFit="1" customWidth="1"/>
    <col min="4615" max="4615" width="11.140625" style="4" bestFit="1" customWidth="1"/>
    <col min="4616" max="4616" width="13.85546875" style="4" bestFit="1" customWidth="1"/>
    <col min="4617" max="4617" width="3.7109375" style="4" bestFit="1" customWidth="1"/>
    <col min="4618" max="4618" width="7.5703125" style="4" bestFit="1" customWidth="1"/>
    <col min="4619" max="4619" width="16.7109375" style="4" bestFit="1" customWidth="1"/>
    <col min="4620" max="4621" width="12.28515625" style="4" bestFit="1" customWidth="1"/>
    <col min="4622" max="4866" width="11.42578125" style="4"/>
    <col min="4867" max="4867" width="0.7109375" style="4" customWidth="1"/>
    <col min="4868" max="4868" width="42.28515625" style="4" bestFit="1" customWidth="1"/>
    <col min="4869" max="4870" width="13.85546875" style="4" bestFit="1" customWidth="1"/>
    <col min="4871" max="4871" width="11.140625" style="4" bestFit="1" customWidth="1"/>
    <col min="4872" max="4872" width="13.85546875" style="4" bestFit="1" customWidth="1"/>
    <col min="4873" max="4873" width="3.7109375" style="4" bestFit="1" customWidth="1"/>
    <col min="4874" max="4874" width="7.5703125" style="4" bestFit="1" customWidth="1"/>
    <col min="4875" max="4875" width="16.7109375" style="4" bestFit="1" customWidth="1"/>
    <col min="4876" max="4877" width="12.28515625" style="4" bestFit="1" customWidth="1"/>
    <col min="4878" max="5122" width="11.42578125" style="4"/>
    <col min="5123" max="5123" width="0.7109375" style="4" customWidth="1"/>
    <col min="5124" max="5124" width="42.28515625" style="4" bestFit="1" customWidth="1"/>
    <col min="5125" max="5126" width="13.85546875" style="4" bestFit="1" customWidth="1"/>
    <col min="5127" max="5127" width="11.140625" style="4" bestFit="1" customWidth="1"/>
    <col min="5128" max="5128" width="13.85546875" style="4" bestFit="1" customWidth="1"/>
    <col min="5129" max="5129" width="3.7109375" style="4" bestFit="1" customWidth="1"/>
    <col min="5130" max="5130" width="7.5703125" style="4" bestFit="1" customWidth="1"/>
    <col min="5131" max="5131" width="16.7109375" style="4" bestFit="1" customWidth="1"/>
    <col min="5132" max="5133" width="12.28515625" style="4" bestFit="1" customWidth="1"/>
    <col min="5134" max="5378" width="11.42578125" style="4"/>
    <col min="5379" max="5379" width="0.7109375" style="4" customWidth="1"/>
    <col min="5380" max="5380" width="42.28515625" style="4" bestFit="1" customWidth="1"/>
    <col min="5381" max="5382" width="13.85546875" style="4" bestFit="1" customWidth="1"/>
    <col min="5383" max="5383" width="11.140625" style="4" bestFit="1" customWidth="1"/>
    <col min="5384" max="5384" width="13.85546875" style="4" bestFit="1" customWidth="1"/>
    <col min="5385" max="5385" width="3.7109375" style="4" bestFit="1" customWidth="1"/>
    <col min="5386" max="5386" width="7.5703125" style="4" bestFit="1" customWidth="1"/>
    <col min="5387" max="5387" width="16.7109375" style="4" bestFit="1" customWidth="1"/>
    <col min="5388" max="5389" width="12.28515625" style="4" bestFit="1" customWidth="1"/>
    <col min="5390" max="5634" width="11.42578125" style="4"/>
    <col min="5635" max="5635" width="0.7109375" style="4" customWidth="1"/>
    <col min="5636" max="5636" width="42.28515625" style="4" bestFit="1" customWidth="1"/>
    <col min="5637" max="5638" width="13.85546875" style="4" bestFit="1" customWidth="1"/>
    <col min="5639" max="5639" width="11.140625" style="4" bestFit="1" customWidth="1"/>
    <col min="5640" max="5640" width="13.85546875" style="4" bestFit="1" customWidth="1"/>
    <col min="5641" max="5641" width="3.7109375" style="4" bestFit="1" customWidth="1"/>
    <col min="5642" max="5642" width="7.5703125" style="4" bestFit="1" customWidth="1"/>
    <col min="5643" max="5643" width="16.7109375" style="4" bestFit="1" customWidth="1"/>
    <col min="5644" max="5645" width="12.28515625" style="4" bestFit="1" customWidth="1"/>
    <col min="5646" max="5890" width="11.42578125" style="4"/>
    <col min="5891" max="5891" width="0.7109375" style="4" customWidth="1"/>
    <col min="5892" max="5892" width="42.28515625" style="4" bestFit="1" customWidth="1"/>
    <col min="5893" max="5894" width="13.85546875" style="4" bestFit="1" customWidth="1"/>
    <col min="5895" max="5895" width="11.140625" style="4" bestFit="1" customWidth="1"/>
    <col min="5896" max="5896" width="13.85546875" style="4" bestFit="1" customWidth="1"/>
    <col min="5897" max="5897" width="3.7109375" style="4" bestFit="1" customWidth="1"/>
    <col min="5898" max="5898" width="7.5703125" style="4" bestFit="1" customWidth="1"/>
    <col min="5899" max="5899" width="16.7109375" style="4" bestFit="1" customWidth="1"/>
    <col min="5900" max="5901" width="12.28515625" style="4" bestFit="1" customWidth="1"/>
    <col min="5902" max="6146" width="11.42578125" style="4"/>
    <col min="6147" max="6147" width="0.7109375" style="4" customWidth="1"/>
    <col min="6148" max="6148" width="42.28515625" style="4" bestFit="1" customWidth="1"/>
    <col min="6149" max="6150" width="13.85546875" style="4" bestFit="1" customWidth="1"/>
    <col min="6151" max="6151" width="11.140625" style="4" bestFit="1" customWidth="1"/>
    <col min="6152" max="6152" width="13.85546875" style="4" bestFit="1" customWidth="1"/>
    <col min="6153" max="6153" width="3.7109375" style="4" bestFit="1" customWidth="1"/>
    <col min="6154" max="6154" width="7.5703125" style="4" bestFit="1" customWidth="1"/>
    <col min="6155" max="6155" width="16.7109375" style="4" bestFit="1" customWidth="1"/>
    <col min="6156" max="6157" width="12.28515625" style="4" bestFit="1" customWidth="1"/>
    <col min="6158" max="6402" width="11.42578125" style="4"/>
    <col min="6403" max="6403" width="0.7109375" style="4" customWidth="1"/>
    <col min="6404" max="6404" width="42.28515625" style="4" bestFit="1" customWidth="1"/>
    <col min="6405" max="6406" width="13.85546875" style="4" bestFit="1" customWidth="1"/>
    <col min="6407" max="6407" width="11.140625" style="4" bestFit="1" customWidth="1"/>
    <col min="6408" max="6408" width="13.85546875" style="4" bestFit="1" customWidth="1"/>
    <col min="6409" max="6409" width="3.7109375" style="4" bestFit="1" customWidth="1"/>
    <col min="6410" max="6410" width="7.5703125" style="4" bestFit="1" customWidth="1"/>
    <col min="6411" max="6411" width="16.7109375" style="4" bestFit="1" customWidth="1"/>
    <col min="6412" max="6413" width="12.28515625" style="4" bestFit="1" customWidth="1"/>
    <col min="6414" max="6658" width="11.42578125" style="4"/>
    <col min="6659" max="6659" width="0.7109375" style="4" customWidth="1"/>
    <col min="6660" max="6660" width="42.28515625" style="4" bestFit="1" customWidth="1"/>
    <col min="6661" max="6662" width="13.85546875" style="4" bestFit="1" customWidth="1"/>
    <col min="6663" max="6663" width="11.140625" style="4" bestFit="1" customWidth="1"/>
    <col min="6664" max="6664" width="13.85546875" style="4" bestFit="1" customWidth="1"/>
    <col min="6665" max="6665" width="3.7109375" style="4" bestFit="1" customWidth="1"/>
    <col min="6666" max="6666" width="7.5703125" style="4" bestFit="1" customWidth="1"/>
    <col min="6667" max="6667" width="16.7109375" style="4" bestFit="1" customWidth="1"/>
    <col min="6668" max="6669" width="12.28515625" style="4" bestFit="1" customWidth="1"/>
    <col min="6670" max="6914" width="11.42578125" style="4"/>
    <col min="6915" max="6915" width="0.7109375" style="4" customWidth="1"/>
    <col min="6916" max="6916" width="42.28515625" style="4" bestFit="1" customWidth="1"/>
    <col min="6917" max="6918" width="13.85546875" style="4" bestFit="1" customWidth="1"/>
    <col min="6919" max="6919" width="11.140625" style="4" bestFit="1" customWidth="1"/>
    <col min="6920" max="6920" width="13.85546875" style="4" bestFit="1" customWidth="1"/>
    <col min="6921" max="6921" width="3.7109375" style="4" bestFit="1" customWidth="1"/>
    <col min="6922" max="6922" width="7.5703125" style="4" bestFit="1" customWidth="1"/>
    <col min="6923" max="6923" width="16.7109375" style="4" bestFit="1" customWidth="1"/>
    <col min="6924" max="6925" width="12.28515625" style="4" bestFit="1" customWidth="1"/>
    <col min="6926" max="7170" width="11.42578125" style="4"/>
    <col min="7171" max="7171" width="0.7109375" style="4" customWidth="1"/>
    <col min="7172" max="7172" width="42.28515625" style="4" bestFit="1" customWidth="1"/>
    <col min="7173" max="7174" width="13.85546875" style="4" bestFit="1" customWidth="1"/>
    <col min="7175" max="7175" width="11.140625" style="4" bestFit="1" customWidth="1"/>
    <col min="7176" max="7176" width="13.85546875" style="4" bestFit="1" customWidth="1"/>
    <col min="7177" max="7177" width="3.7109375" style="4" bestFit="1" customWidth="1"/>
    <col min="7178" max="7178" width="7.5703125" style="4" bestFit="1" customWidth="1"/>
    <col min="7179" max="7179" width="16.7109375" style="4" bestFit="1" customWidth="1"/>
    <col min="7180" max="7181" width="12.28515625" style="4" bestFit="1" customWidth="1"/>
    <col min="7182" max="7426" width="11.42578125" style="4"/>
    <col min="7427" max="7427" width="0.7109375" style="4" customWidth="1"/>
    <col min="7428" max="7428" width="42.28515625" style="4" bestFit="1" customWidth="1"/>
    <col min="7429" max="7430" width="13.85546875" style="4" bestFit="1" customWidth="1"/>
    <col min="7431" max="7431" width="11.140625" style="4" bestFit="1" customWidth="1"/>
    <col min="7432" max="7432" width="13.85546875" style="4" bestFit="1" customWidth="1"/>
    <col min="7433" max="7433" width="3.7109375" style="4" bestFit="1" customWidth="1"/>
    <col min="7434" max="7434" width="7.5703125" style="4" bestFit="1" customWidth="1"/>
    <col min="7435" max="7435" width="16.7109375" style="4" bestFit="1" customWidth="1"/>
    <col min="7436" max="7437" width="12.28515625" style="4" bestFit="1" customWidth="1"/>
    <col min="7438" max="7682" width="11.42578125" style="4"/>
    <col min="7683" max="7683" width="0.7109375" style="4" customWidth="1"/>
    <col min="7684" max="7684" width="42.28515625" style="4" bestFit="1" customWidth="1"/>
    <col min="7685" max="7686" width="13.85546875" style="4" bestFit="1" customWidth="1"/>
    <col min="7687" max="7687" width="11.140625" style="4" bestFit="1" customWidth="1"/>
    <col min="7688" max="7688" width="13.85546875" style="4" bestFit="1" customWidth="1"/>
    <col min="7689" max="7689" width="3.7109375" style="4" bestFit="1" customWidth="1"/>
    <col min="7690" max="7690" width="7.5703125" style="4" bestFit="1" customWidth="1"/>
    <col min="7691" max="7691" width="16.7109375" style="4" bestFit="1" customWidth="1"/>
    <col min="7692" max="7693" width="12.28515625" style="4" bestFit="1" customWidth="1"/>
    <col min="7694" max="7938" width="11.42578125" style="4"/>
    <col min="7939" max="7939" width="0.7109375" style="4" customWidth="1"/>
    <col min="7940" max="7940" width="42.28515625" style="4" bestFit="1" customWidth="1"/>
    <col min="7941" max="7942" width="13.85546875" style="4" bestFit="1" customWidth="1"/>
    <col min="7943" max="7943" width="11.140625" style="4" bestFit="1" customWidth="1"/>
    <col min="7944" max="7944" width="13.85546875" style="4" bestFit="1" customWidth="1"/>
    <col min="7945" max="7945" width="3.7109375" style="4" bestFit="1" customWidth="1"/>
    <col min="7946" max="7946" width="7.5703125" style="4" bestFit="1" customWidth="1"/>
    <col min="7947" max="7947" width="16.7109375" style="4" bestFit="1" customWidth="1"/>
    <col min="7948" max="7949" width="12.28515625" style="4" bestFit="1" customWidth="1"/>
    <col min="7950" max="8194" width="11.42578125" style="4"/>
    <col min="8195" max="8195" width="0.7109375" style="4" customWidth="1"/>
    <col min="8196" max="8196" width="42.28515625" style="4" bestFit="1" customWidth="1"/>
    <col min="8197" max="8198" width="13.85546875" style="4" bestFit="1" customWidth="1"/>
    <col min="8199" max="8199" width="11.140625" style="4" bestFit="1" customWidth="1"/>
    <col min="8200" max="8200" width="13.85546875" style="4" bestFit="1" customWidth="1"/>
    <col min="8201" max="8201" width="3.7109375" style="4" bestFit="1" customWidth="1"/>
    <col min="8202" max="8202" width="7.5703125" style="4" bestFit="1" customWidth="1"/>
    <col min="8203" max="8203" width="16.7109375" style="4" bestFit="1" customWidth="1"/>
    <col min="8204" max="8205" width="12.28515625" style="4" bestFit="1" customWidth="1"/>
    <col min="8206" max="8450" width="11.42578125" style="4"/>
    <col min="8451" max="8451" width="0.7109375" style="4" customWidth="1"/>
    <col min="8452" max="8452" width="42.28515625" style="4" bestFit="1" customWidth="1"/>
    <col min="8453" max="8454" width="13.85546875" style="4" bestFit="1" customWidth="1"/>
    <col min="8455" max="8455" width="11.140625" style="4" bestFit="1" customWidth="1"/>
    <col min="8456" max="8456" width="13.85546875" style="4" bestFit="1" customWidth="1"/>
    <col min="8457" max="8457" width="3.7109375" style="4" bestFit="1" customWidth="1"/>
    <col min="8458" max="8458" width="7.5703125" style="4" bestFit="1" customWidth="1"/>
    <col min="8459" max="8459" width="16.7109375" style="4" bestFit="1" customWidth="1"/>
    <col min="8460" max="8461" width="12.28515625" style="4" bestFit="1" customWidth="1"/>
    <col min="8462" max="8706" width="11.42578125" style="4"/>
    <col min="8707" max="8707" width="0.7109375" style="4" customWidth="1"/>
    <col min="8708" max="8708" width="42.28515625" style="4" bestFit="1" customWidth="1"/>
    <col min="8709" max="8710" width="13.85546875" style="4" bestFit="1" customWidth="1"/>
    <col min="8711" max="8711" width="11.140625" style="4" bestFit="1" customWidth="1"/>
    <col min="8712" max="8712" width="13.85546875" style="4" bestFit="1" customWidth="1"/>
    <col min="8713" max="8713" width="3.7109375" style="4" bestFit="1" customWidth="1"/>
    <col min="8714" max="8714" width="7.5703125" style="4" bestFit="1" customWidth="1"/>
    <col min="8715" max="8715" width="16.7109375" style="4" bestFit="1" customWidth="1"/>
    <col min="8716" max="8717" width="12.28515625" style="4" bestFit="1" customWidth="1"/>
    <col min="8718" max="8962" width="11.42578125" style="4"/>
    <col min="8963" max="8963" width="0.7109375" style="4" customWidth="1"/>
    <col min="8964" max="8964" width="42.28515625" style="4" bestFit="1" customWidth="1"/>
    <col min="8965" max="8966" width="13.85546875" style="4" bestFit="1" customWidth="1"/>
    <col min="8967" max="8967" width="11.140625" style="4" bestFit="1" customWidth="1"/>
    <col min="8968" max="8968" width="13.85546875" style="4" bestFit="1" customWidth="1"/>
    <col min="8969" max="8969" width="3.7109375" style="4" bestFit="1" customWidth="1"/>
    <col min="8970" max="8970" width="7.5703125" style="4" bestFit="1" customWidth="1"/>
    <col min="8971" max="8971" width="16.7109375" style="4" bestFit="1" customWidth="1"/>
    <col min="8972" max="8973" width="12.28515625" style="4" bestFit="1" customWidth="1"/>
    <col min="8974" max="9218" width="11.42578125" style="4"/>
    <col min="9219" max="9219" width="0.7109375" style="4" customWidth="1"/>
    <col min="9220" max="9220" width="42.28515625" style="4" bestFit="1" customWidth="1"/>
    <col min="9221" max="9222" width="13.85546875" style="4" bestFit="1" customWidth="1"/>
    <col min="9223" max="9223" width="11.140625" style="4" bestFit="1" customWidth="1"/>
    <col min="9224" max="9224" width="13.85546875" style="4" bestFit="1" customWidth="1"/>
    <col min="9225" max="9225" width="3.7109375" style="4" bestFit="1" customWidth="1"/>
    <col min="9226" max="9226" width="7.5703125" style="4" bestFit="1" customWidth="1"/>
    <col min="9227" max="9227" width="16.7109375" style="4" bestFit="1" customWidth="1"/>
    <col min="9228" max="9229" width="12.28515625" style="4" bestFit="1" customWidth="1"/>
    <col min="9230" max="9474" width="11.42578125" style="4"/>
    <col min="9475" max="9475" width="0.7109375" style="4" customWidth="1"/>
    <col min="9476" max="9476" width="42.28515625" style="4" bestFit="1" customWidth="1"/>
    <col min="9477" max="9478" width="13.85546875" style="4" bestFit="1" customWidth="1"/>
    <col min="9479" max="9479" width="11.140625" style="4" bestFit="1" customWidth="1"/>
    <col min="9480" max="9480" width="13.85546875" style="4" bestFit="1" customWidth="1"/>
    <col min="9481" max="9481" width="3.7109375" style="4" bestFit="1" customWidth="1"/>
    <col min="9482" max="9482" width="7.5703125" style="4" bestFit="1" customWidth="1"/>
    <col min="9483" max="9483" width="16.7109375" style="4" bestFit="1" customWidth="1"/>
    <col min="9484" max="9485" width="12.28515625" style="4" bestFit="1" customWidth="1"/>
    <col min="9486" max="9730" width="11.42578125" style="4"/>
    <col min="9731" max="9731" width="0.7109375" style="4" customWidth="1"/>
    <col min="9732" max="9732" width="42.28515625" style="4" bestFit="1" customWidth="1"/>
    <col min="9733" max="9734" width="13.85546875" style="4" bestFit="1" customWidth="1"/>
    <col min="9735" max="9735" width="11.140625" style="4" bestFit="1" customWidth="1"/>
    <col min="9736" max="9736" width="13.85546875" style="4" bestFit="1" customWidth="1"/>
    <col min="9737" max="9737" width="3.7109375" style="4" bestFit="1" customWidth="1"/>
    <col min="9738" max="9738" width="7.5703125" style="4" bestFit="1" customWidth="1"/>
    <col min="9739" max="9739" width="16.7109375" style="4" bestFit="1" customWidth="1"/>
    <col min="9740" max="9741" width="12.28515625" style="4" bestFit="1" customWidth="1"/>
    <col min="9742" max="9986" width="11.42578125" style="4"/>
    <col min="9987" max="9987" width="0.7109375" style="4" customWidth="1"/>
    <col min="9988" max="9988" width="42.28515625" style="4" bestFit="1" customWidth="1"/>
    <col min="9989" max="9990" width="13.85546875" style="4" bestFit="1" customWidth="1"/>
    <col min="9991" max="9991" width="11.140625" style="4" bestFit="1" customWidth="1"/>
    <col min="9992" max="9992" width="13.85546875" style="4" bestFit="1" customWidth="1"/>
    <col min="9993" max="9993" width="3.7109375" style="4" bestFit="1" customWidth="1"/>
    <col min="9994" max="9994" width="7.5703125" style="4" bestFit="1" customWidth="1"/>
    <col min="9995" max="9995" width="16.7109375" style="4" bestFit="1" customWidth="1"/>
    <col min="9996" max="9997" width="12.28515625" style="4" bestFit="1" customWidth="1"/>
    <col min="9998" max="10242" width="11.42578125" style="4"/>
    <col min="10243" max="10243" width="0.7109375" style="4" customWidth="1"/>
    <col min="10244" max="10244" width="42.28515625" style="4" bestFit="1" customWidth="1"/>
    <col min="10245" max="10246" width="13.85546875" style="4" bestFit="1" customWidth="1"/>
    <col min="10247" max="10247" width="11.140625" style="4" bestFit="1" customWidth="1"/>
    <col min="10248" max="10248" width="13.85546875" style="4" bestFit="1" customWidth="1"/>
    <col min="10249" max="10249" width="3.7109375" style="4" bestFit="1" customWidth="1"/>
    <col min="10250" max="10250" width="7.5703125" style="4" bestFit="1" customWidth="1"/>
    <col min="10251" max="10251" width="16.7109375" style="4" bestFit="1" customWidth="1"/>
    <col min="10252" max="10253" width="12.28515625" style="4" bestFit="1" customWidth="1"/>
    <col min="10254" max="10498" width="11.42578125" style="4"/>
    <col min="10499" max="10499" width="0.7109375" style="4" customWidth="1"/>
    <col min="10500" max="10500" width="42.28515625" style="4" bestFit="1" customWidth="1"/>
    <col min="10501" max="10502" width="13.85546875" style="4" bestFit="1" customWidth="1"/>
    <col min="10503" max="10503" width="11.140625" style="4" bestFit="1" customWidth="1"/>
    <col min="10504" max="10504" width="13.85546875" style="4" bestFit="1" customWidth="1"/>
    <col min="10505" max="10505" width="3.7109375" style="4" bestFit="1" customWidth="1"/>
    <col min="10506" max="10506" width="7.5703125" style="4" bestFit="1" customWidth="1"/>
    <col min="10507" max="10507" width="16.7109375" style="4" bestFit="1" customWidth="1"/>
    <col min="10508" max="10509" width="12.28515625" style="4" bestFit="1" customWidth="1"/>
    <col min="10510" max="10754" width="11.42578125" style="4"/>
    <col min="10755" max="10755" width="0.7109375" style="4" customWidth="1"/>
    <col min="10756" max="10756" width="42.28515625" style="4" bestFit="1" customWidth="1"/>
    <col min="10757" max="10758" width="13.85546875" style="4" bestFit="1" customWidth="1"/>
    <col min="10759" max="10759" width="11.140625" style="4" bestFit="1" customWidth="1"/>
    <col min="10760" max="10760" width="13.85546875" style="4" bestFit="1" customWidth="1"/>
    <col min="10761" max="10761" width="3.7109375" style="4" bestFit="1" customWidth="1"/>
    <col min="10762" max="10762" width="7.5703125" style="4" bestFit="1" customWidth="1"/>
    <col min="10763" max="10763" width="16.7109375" style="4" bestFit="1" customWidth="1"/>
    <col min="10764" max="10765" width="12.28515625" style="4" bestFit="1" customWidth="1"/>
    <col min="10766" max="11010" width="11.42578125" style="4"/>
    <col min="11011" max="11011" width="0.7109375" style="4" customWidth="1"/>
    <col min="11012" max="11012" width="42.28515625" style="4" bestFit="1" customWidth="1"/>
    <col min="11013" max="11014" width="13.85546875" style="4" bestFit="1" customWidth="1"/>
    <col min="11015" max="11015" width="11.140625" style="4" bestFit="1" customWidth="1"/>
    <col min="11016" max="11016" width="13.85546875" style="4" bestFit="1" customWidth="1"/>
    <col min="11017" max="11017" width="3.7109375" style="4" bestFit="1" customWidth="1"/>
    <col min="11018" max="11018" width="7.5703125" style="4" bestFit="1" customWidth="1"/>
    <col min="11019" max="11019" width="16.7109375" style="4" bestFit="1" customWidth="1"/>
    <col min="11020" max="11021" width="12.28515625" style="4" bestFit="1" customWidth="1"/>
    <col min="11022" max="11266" width="11.42578125" style="4"/>
    <col min="11267" max="11267" width="0.7109375" style="4" customWidth="1"/>
    <col min="11268" max="11268" width="42.28515625" style="4" bestFit="1" customWidth="1"/>
    <col min="11269" max="11270" width="13.85546875" style="4" bestFit="1" customWidth="1"/>
    <col min="11271" max="11271" width="11.140625" style="4" bestFit="1" customWidth="1"/>
    <col min="11272" max="11272" width="13.85546875" style="4" bestFit="1" customWidth="1"/>
    <col min="11273" max="11273" width="3.7109375" style="4" bestFit="1" customWidth="1"/>
    <col min="11274" max="11274" width="7.5703125" style="4" bestFit="1" customWidth="1"/>
    <col min="11275" max="11275" width="16.7109375" style="4" bestFit="1" customWidth="1"/>
    <col min="11276" max="11277" width="12.28515625" style="4" bestFit="1" customWidth="1"/>
    <col min="11278" max="11522" width="11.42578125" style="4"/>
    <col min="11523" max="11523" width="0.7109375" style="4" customWidth="1"/>
    <col min="11524" max="11524" width="42.28515625" style="4" bestFit="1" customWidth="1"/>
    <col min="11525" max="11526" width="13.85546875" style="4" bestFit="1" customWidth="1"/>
    <col min="11527" max="11527" width="11.140625" style="4" bestFit="1" customWidth="1"/>
    <col min="11528" max="11528" width="13.85546875" style="4" bestFit="1" customWidth="1"/>
    <col min="11529" max="11529" width="3.7109375" style="4" bestFit="1" customWidth="1"/>
    <col min="11530" max="11530" width="7.5703125" style="4" bestFit="1" customWidth="1"/>
    <col min="11531" max="11531" width="16.7109375" style="4" bestFit="1" customWidth="1"/>
    <col min="11532" max="11533" width="12.28515625" style="4" bestFit="1" customWidth="1"/>
    <col min="11534" max="11778" width="11.42578125" style="4"/>
    <col min="11779" max="11779" width="0.7109375" style="4" customWidth="1"/>
    <col min="11780" max="11780" width="42.28515625" style="4" bestFit="1" customWidth="1"/>
    <col min="11781" max="11782" width="13.85546875" style="4" bestFit="1" customWidth="1"/>
    <col min="11783" max="11783" width="11.140625" style="4" bestFit="1" customWidth="1"/>
    <col min="11784" max="11784" width="13.85546875" style="4" bestFit="1" customWidth="1"/>
    <col min="11785" max="11785" width="3.7109375" style="4" bestFit="1" customWidth="1"/>
    <col min="11786" max="11786" width="7.5703125" style="4" bestFit="1" customWidth="1"/>
    <col min="11787" max="11787" width="16.7109375" style="4" bestFit="1" customWidth="1"/>
    <col min="11788" max="11789" width="12.28515625" style="4" bestFit="1" customWidth="1"/>
    <col min="11790" max="12034" width="11.42578125" style="4"/>
    <col min="12035" max="12035" width="0.7109375" style="4" customWidth="1"/>
    <col min="12036" max="12036" width="42.28515625" style="4" bestFit="1" customWidth="1"/>
    <col min="12037" max="12038" width="13.85546875" style="4" bestFit="1" customWidth="1"/>
    <col min="12039" max="12039" width="11.140625" style="4" bestFit="1" customWidth="1"/>
    <col min="12040" max="12040" width="13.85546875" style="4" bestFit="1" customWidth="1"/>
    <col min="12041" max="12041" width="3.7109375" style="4" bestFit="1" customWidth="1"/>
    <col min="12042" max="12042" width="7.5703125" style="4" bestFit="1" customWidth="1"/>
    <col min="12043" max="12043" width="16.7109375" style="4" bestFit="1" customWidth="1"/>
    <col min="12044" max="12045" width="12.28515625" style="4" bestFit="1" customWidth="1"/>
    <col min="12046" max="12290" width="11.42578125" style="4"/>
    <col min="12291" max="12291" width="0.7109375" style="4" customWidth="1"/>
    <col min="12292" max="12292" width="42.28515625" style="4" bestFit="1" customWidth="1"/>
    <col min="12293" max="12294" width="13.85546875" style="4" bestFit="1" customWidth="1"/>
    <col min="12295" max="12295" width="11.140625" style="4" bestFit="1" customWidth="1"/>
    <col min="12296" max="12296" width="13.85546875" style="4" bestFit="1" customWidth="1"/>
    <col min="12297" max="12297" width="3.7109375" style="4" bestFit="1" customWidth="1"/>
    <col min="12298" max="12298" width="7.5703125" style="4" bestFit="1" customWidth="1"/>
    <col min="12299" max="12299" width="16.7109375" style="4" bestFit="1" customWidth="1"/>
    <col min="12300" max="12301" width="12.28515625" style="4" bestFit="1" customWidth="1"/>
    <col min="12302" max="12546" width="11.42578125" style="4"/>
    <col min="12547" max="12547" width="0.7109375" style="4" customWidth="1"/>
    <col min="12548" max="12548" width="42.28515625" style="4" bestFit="1" customWidth="1"/>
    <col min="12549" max="12550" width="13.85546875" style="4" bestFit="1" customWidth="1"/>
    <col min="12551" max="12551" width="11.140625" style="4" bestFit="1" customWidth="1"/>
    <col min="12552" max="12552" width="13.85546875" style="4" bestFit="1" customWidth="1"/>
    <col min="12553" max="12553" width="3.7109375" style="4" bestFit="1" customWidth="1"/>
    <col min="12554" max="12554" width="7.5703125" style="4" bestFit="1" customWidth="1"/>
    <col min="12555" max="12555" width="16.7109375" style="4" bestFit="1" customWidth="1"/>
    <col min="12556" max="12557" width="12.28515625" style="4" bestFit="1" customWidth="1"/>
    <col min="12558" max="12802" width="11.42578125" style="4"/>
    <col min="12803" max="12803" width="0.7109375" style="4" customWidth="1"/>
    <col min="12804" max="12804" width="42.28515625" style="4" bestFit="1" customWidth="1"/>
    <col min="12805" max="12806" width="13.85546875" style="4" bestFit="1" customWidth="1"/>
    <col min="12807" max="12807" width="11.140625" style="4" bestFit="1" customWidth="1"/>
    <col min="12808" max="12808" width="13.85546875" style="4" bestFit="1" customWidth="1"/>
    <col min="12809" max="12809" width="3.7109375" style="4" bestFit="1" customWidth="1"/>
    <col min="12810" max="12810" width="7.5703125" style="4" bestFit="1" customWidth="1"/>
    <col min="12811" max="12811" width="16.7109375" style="4" bestFit="1" customWidth="1"/>
    <col min="12812" max="12813" width="12.28515625" style="4" bestFit="1" customWidth="1"/>
    <col min="12814" max="13058" width="11.42578125" style="4"/>
    <col min="13059" max="13059" width="0.7109375" style="4" customWidth="1"/>
    <col min="13060" max="13060" width="42.28515625" style="4" bestFit="1" customWidth="1"/>
    <col min="13061" max="13062" width="13.85546875" style="4" bestFit="1" customWidth="1"/>
    <col min="13063" max="13063" width="11.140625" style="4" bestFit="1" customWidth="1"/>
    <col min="13064" max="13064" width="13.85546875" style="4" bestFit="1" customWidth="1"/>
    <col min="13065" max="13065" width="3.7109375" style="4" bestFit="1" customWidth="1"/>
    <col min="13066" max="13066" width="7.5703125" style="4" bestFit="1" customWidth="1"/>
    <col min="13067" max="13067" width="16.7109375" style="4" bestFit="1" customWidth="1"/>
    <col min="13068" max="13069" width="12.28515625" style="4" bestFit="1" customWidth="1"/>
    <col min="13070" max="13314" width="11.42578125" style="4"/>
    <col min="13315" max="13315" width="0.7109375" style="4" customWidth="1"/>
    <col min="13316" max="13316" width="42.28515625" style="4" bestFit="1" customWidth="1"/>
    <col min="13317" max="13318" width="13.85546875" style="4" bestFit="1" customWidth="1"/>
    <col min="13319" max="13319" width="11.140625" style="4" bestFit="1" customWidth="1"/>
    <col min="13320" max="13320" width="13.85546875" style="4" bestFit="1" customWidth="1"/>
    <col min="13321" max="13321" width="3.7109375" style="4" bestFit="1" customWidth="1"/>
    <col min="13322" max="13322" width="7.5703125" style="4" bestFit="1" customWidth="1"/>
    <col min="13323" max="13323" width="16.7109375" style="4" bestFit="1" customWidth="1"/>
    <col min="13324" max="13325" width="12.28515625" style="4" bestFit="1" customWidth="1"/>
    <col min="13326" max="13570" width="11.42578125" style="4"/>
    <col min="13571" max="13571" width="0.7109375" style="4" customWidth="1"/>
    <col min="13572" max="13572" width="42.28515625" style="4" bestFit="1" customWidth="1"/>
    <col min="13573" max="13574" width="13.85546875" style="4" bestFit="1" customWidth="1"/>
    <col min="13575" max="13575" width="11.140625" style="4" bestFit="1" customWidth="1"/>
    <col min="13576" max="13576" width="13.85546875" style="4" bestFit="1" customWidth="1"/>
    <col min="13577" max="13577" width="3.7109375" style="4" bestFit="1" customWidth="1"/>
    <col min="13578" max="13578" width="7.5703125" style="4" bestFit="1" customWidth="1"/>
    <col min="13579" max="13579" width="16.7109375" style="4" bestFit="1" customWidth="1"/>
    <col min="13580" max="13581" width="12.28515625" style="4" bestFit="1" customWidth="1"/>
    <col min="13582" max="13826" width="11.42578125" style="4"/>
    <col min="13827" max="13827" width="0.7109375" style="4" customWidth="1"/>
    <col min="13828" max="13828" width="42.28515625" style="4" bestFit="1" customWidth="1"/>
    <col min="13829" max="13830" width="13.85546875" style="4" bestFit="1" customWidth="1"/>
    <col min="13831" max="13831" width="11.140625" style="4" bestFit="1" customWidth="1"/>
    <col min="13832" max="13832" width="13.85546875" style="4" bestFit="1" customWidth="1"/>
    <col min="13833" max="13833" width="3.7109375" style="4" bestFit="1" customWidth="1"/>
    <col min="13834" max="13834" width="7.5703125" style="4" bestFit="1" customWidth="1"/>
    <col min="13835" max="13835" width="16.7109375" style="4" bestFit="1" customWidth="1"/>
    <col min="13836" max="13837" width="12.28515625" style="4" bestFit="1" customWidth="1"/>
    <col min="13838" max="14082" width="11.42578125" style="4"/>
    <col min="14083" max="14083" width="0.7109375" style="4" customWidth="1"/>
    <col min="14084" max="14084" width="42.28515625" style="4" bestFit="1" customWidth="1"/>
    <col min="14085" max="14086" width="13.85546875" style="4" bestFit="1" customWidth="1"/>
    <col min="14087" max="14087" width="11.140625" style="4" bestFit="1" customWidth="1"/>
    <col min="14088" max="14088" width="13.85546875" style="4" bestFit="1" customWidth="1"/>
    <col min="14089" max="14089" width="3.7109375" style="4" bestFit="1" customWidth="1"/>
    <col min="14090" max="14090" width="7.5703125" style="4" bestFit="1" customWidth="1"/>
    <col min="14091" max="14091" width="16.7109375" style="4" bestFit="1" customWidth="1"/>
    <col min="14092" max="14093" width="12.28515625" style="4" bestFit="1" customWidth="1"/>
    <col min="14094" max="14338" width="11.42578125" style="4"/>
    <col min="14339" max="14339" width="0.7109375" style="4" customWidth="1"/>
    <col min="14340" max="14340" width="42.28515625" style="4" bestFit="1" customWidth="1"/>
    <col min="14341" max="14342" width="13.85546875" style="4" bestFit="1" customWidth="1"/>
    <col min="14343" max="14343" width="11.140625" style="4" bestFit="1" customWidth="1"/>
    <col min="14344" max="14344" width="13.85546875" style="4" bestFit="1" customWidth="1"/>
    <col min="14345" max="14345" width="3.7109375" style="4" bestFit="1" customWidth="1"/>
    <col min="14346" max="14346" width="7.5703125" style="4" bestFit="1" customWidth="1"/>
    <col min="14347" max="14347" width="16.7109375" style="4" bestFit="1" customWidth="1"/>
    <col min="14348" max="14349" width="12.28515625" style="4" bestFit="1" customWidth="1"/>
    <col min="14350" max="14594" width="11.42578125" style="4"/>
    <col min="14595" max="14595" width="0.7109375" style="4" customWidth="1"/>
    <col min="14596" max="14596" width="42.28515625" style="4" bestFit="1" customWidth="1"/>
    <col min="14597" max="14598" width="13.85546875" style="4" bestFit="1" customWidth="1"/>
    <col min="14599" max="14599" width="11.140625" style="4" bestFit="1" customWidth="1"/>
    <col min="14600" max="14600" width="13.85546875" style="4" bestFit="1" customWidth="1"/>
    <col min="14601" max="14601" width="3.7109375" style="4" bestFit="1" customWidth="1"/>
    <col min="14602" max="14602" width="7.5703125" style="4" bestFit="1" customWidth="1"/>
    <col min="14603" max="14603" width="16.7109375" style="4" bestFit="1" customWidth="1"/>
    <col min="14604" max="14605" width="12.28515625" style="4" bestFit="1" customWidth="1"/>
    <col min="14606" max="14850" width="11.42578125" style="4"/>
    <col min="14851" max="14851" width="0.7109375" style="4" customWidth="1"/>
    <col min="14852" max="14852" width="42.28515625" style="4" bestFit="1" customWidth="1"/>
    <col min="14853" max="14854" width="13.85546875" style="4" bestFit="1" customWidth="1"/>
    <col min="14855" max="14855" width="11.140625" style="4" bestFit="1" customWidth="1"/>
    <col min="14856" max="14856" width="13.85546875" style="4" bestFit="1" customWidth="1"/>
    <col min="14857" max="14857" width="3.7109375" style="4" bestFit="1" customWidth="1"/>
    <col min="14858" max="14858" width="7.5703125" style="4" bestFit="1" customWidth="1"/>
    <col min="14859" max="14859" width="16.7109375" style="4" bestFit="1" customWidth="1"/>
    <col min="14860" max="14861" width="12.28515625" style="4" bestFit="1" customWidth="1"/>
    <col min="14862" max="15106" width="11.42578125" style="4"/>
    <col min="15107" max="15107" width="0.7109375" style="4" customWidth="1"/>
    <col min="15108" max="15108" width="42.28515625" style="4" bestFit="1" customWidth="1"/>
    <col min="15109" max="15110" width="13.85546875" style="4" bestFit="1" customWidth="1"/>
    <col min="15111" max="15111" width="11.140625" style="4" bestFit="1" customWidth="1"/>
    <col min="15112" max="15112" width="13.85546875" style="4" bestFit="1" customWidth="1"/>
    <col min="15113" max="15113" width="3.7109375" style="4" bestFit="1" customWidth="1"/>
    <col min="15114" max="15114" width="7.5703125" style="4" bestFit="1" customWidth="1"/>
    <col min="15115" max="15115" width="16.7109375" style="4" bestFit="1" customWidth="1"/>
    <col min="15116" max="15117" width="12.28515625" style="4" bestFit="1" customWidth="1"/>
    <col min="15118" max="15362" width="11.42578125" style="4"/>
    <col min="15363" max="15363" width="0.7109375" style="4" customWidth="1"/>
    <col min="15364" max="15364" width="42.28515625" style="4" bestFit="1" customWidth="1"/>
    <col min="15365" max="15366" width="13.85546875" style="4" bestFit="1" customWidth="1"/>
    <col min="15367" max="15367" width="11.140625" style="4" bestFit="1" customWidth="1"/>
    <col min="15368" max="15368" width="13.85546875" style="4" bestFit="1" customWidth="1"/>
    <col min="15369" max="15369" width="3.7109375" style="4" bestFit="1" customWidth="1"/>
    <col min="15370" max="15370" width="7.5703125" style="4" bestFit="1" customWidth="1"/>
    <col min="15371" max="15371" width="16.7109375" style="4" bestFit="1" customWidth="1"/>
    <col min="15372" max="15373" width="12.28515625" style="4" bestFit="1" customWidth="1"/>
    <col min="15374" max="15618" width="11.42578125" style="4"/>
    <col min="15619" max="15619" width="0.7109375" style="4" customWidth="1"/>
    <col min="15620" max="15620" width="42.28515625" style="4" bestFit="1" customWidth="1"/>
    <col min="15621" max="15622" width="13.85546875" style="4" bestFit="1" customWidth="1"/>
    <col min="15623" max="15623" width="11.140625" style="4" bestFit="1" customWidth="1"/>
    <col min="15624" max="15624" width="13.85546875" style="4" bestFit="1" customWidth="1"/>
    <col min="15625" max="15625" width="3.7109375" style="4" bestFit="1" customWidth="1"/>
    <col min="15626" max="15626" width="7.5703125" style="4" bestFit="1" customWidth="1"/>
    <col min="15627" max="15627" width="16.7109375" style="4" bestFit="1" customWidth="1"/>
    <col min="15628" max="15629" width="12.28515625" style="4" bestFit="1" customWidth="1"/>
    <col min="15630" max="15874" width="11.42578125" style="4"/>
    <col min="15875" max="15875" width="0.7109375" style="4" customWidth="1"/>
    <col min="15876" max="15876" width="42.28515625" style="4" bestFit="1" customWidth="1"/>
    <col min="15877" max="15878" width="13.85546875" style="4" bestFit="1" customWidth="1"/>
    <col min="15879" max="15879" width="11.140625" style="4" bestFit="1" customWidth="1"/>
    <col min="15880" max="15880" width="13.85546875" style="4" bestFit="1" customWidth="1"/>
    <col min="15881" max="15881" width="3.7109375" style="4" bestFit="1" customWidth="1"/>
    <col min="15882" max="15882" width="7.5703125" style="4" bestFit="1" customWidth="1"/>
    <col min="15883" max="15883" width="16.7109375" style="4" bestFit="1" customWidth="1"/>
    <col min="15884" max="15885" width="12.28515625" style="4" bestFit="1" customWidth="1"/>
    <col min="15886" max="16130" width="11.42578125" style="4"/>
    <col min="16131" max="16131" width="0.7109375" style="4" customWidth="1"/>
    <col min="16132" max="16132" width="42.28515625" style="4" bestFit="1" customWidth="1"/>
    <col min="16133" max="16134" width="13.85546875" style="4" bestFit="1" customWidth="1"/>
    <col min="16135" max="16135" width="11.140625" style="4" bestFit="1" customWidth="1"/>
    <col min="16136" max="16136" width="13.85546875" style="4" bestFit="1" customWidth="1"/>
    <col min="16137" max="16137" width="3.7109375" style="4" bestFit="1" customWidth="1"/>
    <col min="16138" max="16138" width="7.5703125" style="4" bestFit="1" customWidth="1"/>
    <col min="16139" max="16139" width="16.7109375" style="4" bestFit="1" customWidth="1"/>
    <col min="16140" max="16141" width="12.28515625" style="4" bestFit="1" customWidth="1"/>
    <col min="16142" max="16384" width="11.42578125" style="4"/>
  </cols>
  <sheetData>
    <row r="2" spans="2:14" x14ac:dyDescent="0.25">
      <c r="B2" s="250" t="s">
        <v>10</v>
      </c>
      <c r="C2" s="251"/>
      <c r="D2" s="251"/>
      <c r="E2" s="251"/>
      <c r="F2" s="251"/>
      <c r="G2" s="251"/>
      <c r="H2" s="252"/>
    </row>
    <row r="3" spans="2:14" x14ac:dyDescent="0.25">
      <c r="B3" s="250" t="s">
        <v>11</v>
      </c>
      <c r="C3" s="251"/>
      <c r="D3" s="251"/>
      <c r="E3" s="251"/>
      <c r="F3" s="251"/>
      <c r="G3" s="251"/>
      <c r="H3" s="252"/>
    </row>
    <row r="4" spans="2:14" x14ac:dyDescent="0.25">
      <c r="B4" s="250" t="s">
        <v>142</v>
      </c>
      <c r="C4" s="251"/>
      <c r="D4" s="251"/>
      <c r="E4" s="251"/>
      <c r="F4" s="251"/>
      <c r="G4" s="251"/>
      <c r="H4" s="252"/>
    </row>
    <row r="5" spans="2:14" x14ac:dyDescent="0.25">
      <c r="B5" s="250" t="s">
        <v>12</v>
      </c>
      <c r="C5" s="251"/>
      <c r="D5" s="251"/>
      <c r="E5" s="251"/>
      <c r="F5" s="251"/>
      <c r="G5" s="251"/>
      <c r="H5" s="252"/>
    </row>
    <row r="6" spans="2:14" x14ac:dyDescent="0.25">
      <c r="B6" s="252" t="s">
        <v>143</v>
      </c>
      <c r="C6" s="251"/>
      <c r="D6" s="251"/>
      <c r="E6" s="251"/>
      <c r="F6" s="251"/>
      <c r="G6" s="251"/>
      <c r="H6" s="252"/>
    </row>
    <row r="7" spans="2:14" ht="16.5" thickBot="1" x14ac:dyDescent="0.3">
      <c r="B7" s="5"/>
      <c r="C7" s="177"/>
      <c r="D7" s="6"/>
      <c r="E7" s="6"/>
      <c r="F7" s="6"/>
      <c r="G7" s="6"/>
      <c r="H7" s="72"/>
    </row>
    <row r="8" spans="2:14" x14ac:dyDescent="0.25">
      <c r="B8" s="248" t="s">
        <v>13</v>
      </c>
      <c r="C8" s="178" t="s">
        <v>14</v>
      </c>
      <c r="D8" s="7" t="s">
        <v>15</v>
      </c>
      <c r="E8" s="7" t="s">
        <v>16</v>
      </c>
      <c r="F8" s="8" t="s">
        <v>58</v>
      </c>
      <c r="G8" s="91" t="s">
        <v>59</v>
      </c>
      <c r="H8" s="9" t="s">
        <v>48</v>
      </c>
    </row>
    <row r="9" spans="2:14" ht="12.75" customHeight="1" thickBot="1" x14ac:dyDescent="0.3">
      <c r="B9" s="249"/>
      <c r="C9" s="179" t="s">
        <v>144</v>
      </c>
      <c r="D9" s="10"/>
      <c r="E9" s="11"/>
      <c r="F9" s="12" t="s">
        <v>144</v>
      </c>
      <c r="G9" s="92" t="s">
        <v>79</v>
      </c>
      <c r="H9" s="13" t="s">
        <v>249</v>
      </c>
    </row>
    <row r="10" spans="2:14" x14ac:dyDescent="0.25">
      <c r="B10" s="14" t="s">
        <v>17</v>
      </c>
      <c r="C10" s="180">
        <f>SUM(C11:C14)</f>
        <v>10672638758.052338</v>
      </c>
      <c r="D10" s="15">
        <f>SUM(D11:D14)</f>
        <v>0</v>
      </c>
      <c r="E10" s="15">
        <f>SUM(E11:E14)</f>
        <v>0</v>
      </c>
      <c r="F10" s="16">
        <f>SUM(F11:F14)</f>
        <v>10672638758.052338</v>
      </c>
      <c r="G10" s="17">
        <f>SUM(G11:G14)</f>
        <v>6949969053.0323372</v>
      </c>
      <c r="H10" s="75">
        <f t="shared" ref="H10" si="0">+(F10-G10)/G10</f>
        <v>0.5356383138707308</v>
      </c>
    </row>
    <row r="11" spans="2:14" x14ac:dyDescent="0.25">
      <c r="B11" s="18" t="s">
        <v>18</v>
      </c>
      <c r="C11" s="181">
        <v>5533809852</v>
      </c>
      <c r="D11" s="19"/>
      <c r="E11" s="19"/>
      <c r="F11" s="20">
        <f t="shared" ref="F11:F14" si="1">SUM(C11:E11)</f>
        <v>5533809852</v>
      </c>
      <c r="G11" s="21">
        <v>4870455670</v>
      </c>
      <c r="H11" s="76">
        <f>+(F11-G11)/G11</f>
        <v>0.13619961394700467</v>
      </c>
    </row>
    <row r="12" spans="2:14" x14ac:dyDescent="0.25">
      <c r="B12" s="18" t="s">
        <v>68</v>
      </c>
      <c r="C12" s="181">
        <v>113390147</v>
      </c>
      <c r="D12" s="19"/>
      <c r="E12" s="19"/>
      <c r="F12" s="20">
        <f t="shared" si="1"/>
        <v>113390147</v>
      </c>
      <c r="G12" s="21">
        <v>136544330</v>
      </c>
      <c r="H12" s="76">
        <f>+(F12-G12)/G12</f>
        <v>-0.16957264355099916</v>
      </c>
    </row>
    <row r="13" spans="2:14" x14ac:dyDescent="0.25">
      <c r="B13" s="18" t="s">
        <v>19</v>
      </c>
      <c r="C13" s="181">
        <v>50000000</v>
      </c>
      <c r="D13" s="22"/>
      <c r="E13" s="19"/>
      <c r="F13" s="68">
        <f t="shared" si="1"/>
        <v>50000000</v>
      </c>
      <c r="G13" s="21">
        <v>53000000</v>
      </c>
      <c r="H13" s="76">
        <f t="shared" ref="H13:H102" si="2">+(F13-G13)/G13</f>
        <v>-5.6603773584905662E-2</v>
      </c>
    </row>
    <row r="14" spans="2:14" x14ac:dyDescent="0.25">
      <c r="B14" s="18" t="s">
        <v>51</v>
      </c>
      <c r="C14" s="181">
        <f>+G127</f>
        <v>4975438759.0523376</v>
      </c>
      <c r="D14" s="22"/>
      <c r="E14" s="19"/>
      <c r="F14" s="68">
        <f t="shared" si="1"/>
        <v>4975438759.0523376</v>
      </c>
      <c r="G14" s="69">
        <v>1889969053.0323372</v>
      </c>
      <c r="H14" s="77">
        <f t="shared" si="2"/>
        <v>1.6325503854518451</v>
      </c>
      <c r="K14" s="197"/>
      <c r="L14" s="195"/>
      <c r="M14" s="195"/>
      <c r="N14" s="195"/>
    </row>
    <row r="15" spans="2:14" x14ac:dyDescent="0.25">
      <c r="B15" s="24" t="s">
        <v>20</v>
      </c>
      <c r="C15" s="182">
        <f>+SUM(C16:C17)</f>
        <v>75578375</v>
      </c>
      <c r="D15" s="25">
        <f>+SUM(D16:D17)</f>
        <v>0</v>
      </c>
      <c r="E15" s="25">
        <f>+SUM(E16:E17)</f>
        <v>0</v>
      </c>
      <c r="F15" s="26">
        <f>+SUM(F16:F17)</f>
        <v>75578375</v>
      </c>
      <c r="G15" s="27">
        <f>+SUM(G16:G17)</f>
        <v>1841088551</v>
      </c>
      <c r="H15" s="78">
        <f t="shared" si="2"/>
        <v>-0.95894908207486862</v>
      </c>
    </row>
    <row r="16" spans="2:14" x14ac:dyDescent="0.25">
      <c r="B16" s="18" t="s">
        <v>21</v>
      </c>
      <c r="C16" s="183">
        <v>3000000</v>
      </c>
      <c r="D16" s="19"/>
      <c r="E16" s="19"/>
      <c r="F16" s="20">
        <f t="shared" ref="F16:F17" si="3">SUM(C16:E16)</f>
        <v>3000000</v>
      </c>
      <c r="G16" s="23">
        <v>1744088551</v>
      </c>
      <c r="H16" s="77">
        <f t="shared" si="2"/>
        <v>-0.9982799038510517</v>
      </c>
    </row>
    <row r="17" spans="2:14" x14ac:dyDescent="0.25">
      <c r="B17" s="18" t="s">
        <v>22</v>
      </c>
      <c r="C17" s="181">
        <v>72578375</v>
      </c>
      <c r="D17" s="22"/>
      <c r="E17" s="19"/>
      <c r="F17" s="20">
        <f t="shared" si="3"/>
        <v>72578375</v>
      </c>
      <c r="G17" s="23">
        <v>97000000</v>
      </c>
      <c r="H17" s="77">
        <f t="shared" si="2"/>
        <v>-0.2517693298969072</v>
      </c>
    </row>
    <row r="18" spans="2:14" x14ac:dyDescent="0.25">
      <c r="B18" s="24" t="s">
        <v>23</v>
      </c>
      <c r="C18" s="182">
        <f>SUM(C10+C15)</f>
        <v>10748217133.052338</v>
      </c>
      <c r="D18" s="25">
        <f>SUM(D10+D15+D16)</f>
        <v>0</v>
      </c>
      <c r="E18" s="25">
        <f>SUM(E10+E15+E16)</f>
        <v>0</v>
      </c>
      <c r="F18" s="26">
        <f>SUM(F10+F15)</f>
        <v>10748217133.052338</v>
      </c>
      <c r="G18" s="27">
        <f>SUM(G10+G15)</f>
        <v>8791057604.0323372</v>
      </c>
      <c r="H18" s="78">
        <f t="shared" si="2"/>
        <v>0.2226307251271199</v>
      </c>
    </row>
    <row r="19" spans="2:14" x14ac:dyDescent="0.25">
      <c r="B19" s="28" t="s">
        <v>24</v>
      </c>
      <c r="C19" s="182"/>
      <c r="D19" s="25"/>
      <c r="E19" s="25"/>
      <c r="F19" s="26"/>
      <c r="G19" s="27"/>
      <c r="H19" s="78"/>
    </row>
    <row r="20" spans="2:14" x14ac:dyDescent="0.25">
      <c r="B20" s="29" t="s">
        <v>25</v>
      </c>
      <c r="C20" s="182" t="e">
        <f>+C21+C49</f>
        <v>#REF!</v>
      </c>
      <c r="D20" s="25">
        <f t="shared" ref="D20:E20" si="4">+D21+D49</f>
        <v>0</v>
      </c>
      <c r="E20" s="25">
        <f t="shared" si="4"/>
        <v>0</v>
      </c>
      <c r="F20" s="26" t="e">
        <f>+F21+F49</f>
        <v>#REF!</v>
      </c>
      <c r="G20" s="27">
        <f t="shared" ref="G20" si="5">+G21+G49</f>
        <v>242896180</v>
      </c>
      <c r="H20" s="78" t="e">
        <f t="shared" si="2"/>
        <v>#REF!</v>
      </c>
      <c r="I20" s="197" t="e">
        <f>+F20/F126</f>
        <v>#REF!</v>
      </c>
    </row>
    <row r="21" spans="2:14" x14ac:dyDescent="0.25">
      <c r="B21" s="29" t="s">
        <v>247</v>
      </c>
      <c r="C21" s="182" t="e">
        <f>+C22+C34</f>
        <v>#REF!</v>
      </c>
      <c r="D21" s="25">
        <f t="shared" ref="D21:G21" si="6">+D22+D34</f>
        <v>0</v>
      </c>
      <c r="E21" s="25">
        <f t="shared" si="6"/>
        <v>0</v>
      </c>
      <c r="F21" s="26" t="e">
        <f t="shared" si="6"/>
        <v>#REF!</v>
      </c>
      <c r="G21" s="27">
        <f t="shared" si="6"/>
        <v>242896180</v>
      </c>
      <c r="H21" s="78" t="e">
        <f>+(F21-G21)/G21</f>
        <v>#REF!</v>
      </c>
    </row>
    <row r="22" spans="2:14" x14ac:dyDescent="0.25">
      <c r="B22" s="30" t="s">
        <v>6</v>
      </c>
      <c r="C22" s="182" t="e">
        <f>SUM(C23:C33)</f>
        <v>#REF!</v>
      </c>
      <c r="D22" s="25">
        <f>SUM(D23:D33)</f>
        <v>0</v>
      </c>
      <c r="E22" s="25">
        <f>SUM(E23:E33)</f>
        <v>0</v>
      </c>
      <c r="F22" s="26" t="e">
        <f t="shared" ref="F22:F34" si="7">SUM(C22:E22)</f>
        <v>#REF!</v>
      </c>
      <c r="G22" s="27">
        <f>SUM(G23:G33)</f>
        <v>156148080</v>
      </c>
      <c r="H22" s="78" t="e">
        <f t="shared" si="2"/>
        <v>#REF!</v>
      </c>
    </row>
    <row r="23" spans="2:14" x14ac:dyDescent="0.25">
      <c r="B23" s="31" t="s">
        <v>26</v>
      </c>
      <c r="C23" s="183" t="e">
        <f>+#REF!</f>
        <v>#REF!</v>
      </c>
      <c r="D23" s="19"/>
      <c r="E23" s="19"/>
      <c r="F23" s="20" t="e">
        <f t="shared" ref="F23:F33" si="8">SUM(C23:E23)</f>
        <v>#REF!</v>
      </c>
      <c r="G23" s="32">
        <v>42013871</v>
      </c>
      <c r="H23" s="79" t="e">
        <f t="shared" si="2"/>
        <v>#REF!</v>
      </c>
    </row>
    <row r="24" spans="2:14" x14ac:dyDescent="0.25">
      <c r="B24" s="31" t="s">
        <v>27</v>
      </c>
      <c r="C24" s="183" t="e">
        <f>+#REF!</f>
        <v>#REF!</v>
      </c>
      <c r="D24" s="19"/>
      <c r="E24" s="19"/>
      <c r="F24" s="20" t="e">
        <f t="shared" si="8"/>
        <v>#REF!</v>
      </c>
      <c r="G24" s="23">
        <v>1750577</v>
      </c>
      <c r="H24" s="77" t="e">
        <f t="shared" si="2"/>
        <v>#REF!</v>
      </c>
    </row>
    <row r="25" spans="2:14" x14ac:dyDescent="0.25">
      <c r="B25" s="33" t="s">
        <v>47</v>
      </c>
      <c r="C25" s="184">
        <v>1219207</v>
      </c>
      <c r="D25" s="19"/>
      <c r="E25" s="19"/>
      <c r="F25" s="20">
        <f t="shared" si="8"/>
        <v>1219207</v>
      </c>
      <c r="G25" s="23">
        <v>1161144</v>
      </c>
      <c r="H25" s="77">
        <f t="shared" si="2"/>
        <v>5.0004995073823749E-2</v>
      </c>
      <c r="N25" s="198"/>
    </row>
    <row r="26" spans="2:14" x14ac:dyDescent="0.25">
      <c r="B26" s="31" t="s">
        <v>28</v>
      </c>
      <c r="C26" s="183" t="e">
        <f>+#REF!</f>
        <v>#REF!</v>
      </c>
      <c r="D26" s="19"/>
      <c r="E26" s="19"/>
      <c r="F26" s="20" t="e">
        <f t="shared" si="8"/>
        <v>#REF!</v>
      </c>
      <c r="G26" s="23">
        <v>3597918</v>
      </c>
      <c r="H26" s="77" t="e">
        <f t="shared" si="2"/>
        <v>#REF!</v>
      </c>
    </row>
    <row r="27" spans="2:14" x14ac:dyDescent="0.25">
      <c r="B27" s="31" t="s">
        <v>7</v>
      </c>
      <c r="C27" s="183" t="e">
        <f>+#REF!+#REF!</f>
        <v>#REF!</v>
      </c>
      <c r="D27" s="19"/>
      <c r="E27" s="19"/>
      <c r="F27" s="20" t="e">
        <f t="shared" si="8"/>
        <v>#REF!</v>
      </c>
      <c r="G27" s="23">
        <v>90137200</v>
      </c>
      <c r="H27" s="77" t="e">
        <f t="shared" si="2"/>
        <v>#REF!</v>
      </c>
    </row>
    <row r="28" spans="2:14" x14ac:dyDescent="0.25">
      <c r="B28" s="31" t="s">
        <v>29</v>
      </c>
      <c r="C28" s="183" t="e">
        <f>+#REF!</f>
        <v>#REF!</v>
      </c>
      <c r="D28" s="19"/>
      <c r="E28" s="19"/>
      <c r="F28" s="20" t="e">
        <f t="shared" si="8"/>
        <v>#REF!</v>
      </c>
      <c r="G28" s="23">
        <v>681452</v>
      </c>
      <c r="H28" s="77" t="e">
        <f t="shared" si="2"/>
        <v>#REF!</v>
      </c>
    </row>
    <row r="29" spans="2:14" x14ac:dyDescent="0.25">
      <c r="B29" s="31" t="s">
        <v>30</v>
      </c>
      <c r="C29" s="183" t="e">
        <f>+#REF!</f>
        <v>#REF!</v>
      </c>
      <c r="D29" s="19"/>
      <c r="E29" s="19"/>
      <c r="F29" s="20" t="e">
        <f t="shared" si="8"/>
        <v>#REF!</v>
      </c>
      <c r="G29" s="23">
        <v>3597918</v>
      </c>
      <c r="H29" s="77" t="e">
        <f t="shared" si="2"/>
        <v>#REF!</v>
      </c>
    </row>
    <row r="30" spans="2:14" x14ac:dyDescent="0.25">
      <c r="B30" s="31" t="s">
        <v>31</v>
      </c>
      <c r="C30" s="183" t="e">
        <f>+#REF!</f>
        <v>#REF!</v>
      </c>
      <c r="D30" s="19"/>
      <c r="E30" s="19"/>
      <c r="F30" s="20" t="e">
        <f t="shared" si="8"/>
        <v>#REF!</v>
      </c>
      <c r="G30" s="23">
        <v>432000</v>
      </c>
      <c r="H30" s="77" t="e">
        <f t="shared" si="2"/>
        <v>#REF!</v>
      </c>
    </row>
    <row r="31" spans="2:14" x14ac:dyDescent="0.25">
      <c r="B31" s="31" t="s">
        <v>32</v>
      </c>
      <c r="C31" s="183" t="e">
        <f>+#REF!+#REF!+#REF!</f>
        <v>#REF!</v>
      </c>
      <c r="D31" s="19"/>
      <c r="E31" s="19"/>
      <c r="F31" s="20" t="e">
        <f t="shared" si="8"/>
        <v>#REF!</v>
      </c>
      <c r="G31" s="23">
        <v>8836000</v>
      </c>
      <c r="H31" s="77" t="e">
        <f t="shared" si="2"/>
        <v>#REF!</v>
      </c>
    </row>
    <row r="32" spans="2:14" x14ac:dyDescent="0.25">
      <c r="B32" s="31" t="s">
        <v>33</v>
      </c>
      <c r="C32" s="183" t="e">
        <f>+#REF!</f>
        <v>#REF!</v>
      </c>
      <c r="D32" s="19"/>
      <c r="E32" s="19"/>
      <c r="F32" s="20" t="e">
        <f t="shared" si="8"/>
        <v>#REF!</v>
      </c>
      <c r="G32" s="23">
        <v>1751000</v>
      </c>
      <c r="H32" s="77" t="e">
        <f t="shared" si="2"/>
        <v>#REF!</v>
      </c>
    </row>
    <row r="33" spans="2:13" x14ac:dyDescent="0.25">
      <c r="B33" s="31" t="s">
        <v>34</v>
      </c>
      <c r="C33" s="183" t="e">
        <f>+#REF!+#REF!</f>
        <v>#REF!</v>
      </c>
      <c r="D33" s="19"/>
      <c r="E33" s="19"/>
      <c r="F33" s="20" t="e">
        <f t="shared" si="8"/>
        <v>#REF!</v>
      </c>
      <c r="G33" s="35">
        <v>2189000</v>
      </c>
      <c r="H33" s="80" t="e">
        <f t="shared" si="2"/>
        <v>#REF!</v>
      </c>
    </row>
    <row r="34" spans="2:13" x14ac:dyDescent="0.25">
      <c r="B34" s="30" t="s">
        <v>8</v>
      </c>
      <c r="C34" s="185" t="e">
        <f>SUM(C35:C48)</f>
        <v>#REF!</v>
      </c>
      <c r="D34" s="36">
        <f>SUM(D35:D48)</f>
        <v>0</v>
      </c>
      <c r="E34" s="36">
        <f>SUM(E35:E48)</f>
        <v>0</v>
      </c>
      <c r="F34" s="26" t="e">
        <f t="shared" si="7"/>
        <v>#REF!</v>
      </c>
      <c r="G34" s="37">
        <f>SUM(G35:G48)</f>
        <v>86748100</v>
      </c>
      <c r="H34" s="78" t="e">
        <f t="shared" si="2"/>
        <v>#REF!</v>
      </c>
    </row>
    <row r="35" spans="2:13" x14ac:dyDescent="0.25">
      <c r="B35" s="31" t="s">
        <v>173</v>
      </c>
      <c r="C35" s="184" t="e">
        <f>+#REF!</f>
        <v>#REF!</v>
      </c>
      <c r="D35" s="19"/>
      <c r="E35" s="19"/>
      <c r="F35" s="20" t="e">
        <f t="shared" ref="F35:F48" si="9">SUM(C35:E35)</f>
        <v>#REF!</v>
      </c>
      <c r="G35" s="32">
        <v>7311200</v>
      </c>
      <c r="H35" s="79" t="e">
        <f t="shared" si="2"/>
        <v>#REF!</v>
      </c>
    </row>
    <row r="36" spans="2:13" x14ac:dyDescent="0.25">
      <c r="B36" s="31" t="s">
        <v>35</v>
      </c>
      <c r="C36" s="184">
        <v>0</v>
      </c>
      <c r="D36" s="19"/>
      <c r="E36" s="19"/>
      <c r="F36" s="20">
        <f t="shared" si="9"/>
        <v>0</v>
      </c>
      <c r="G36" s="23">
        <v>0</v>
      </c>
      <c r="H36" s="77" t="e">
        <f t="shared" si="2"/>
        <v>#DIV/0!</v>
      </c>
      <c r="I36" s="194"/>
    </row>
    <row r="37" spans="2:13" x14ac:dyDescent="0.25">
      <c r="B37" s="31" t="s">
        <v>36</v>
      </c>
      <c r="C37" s="184">
        <v>1410602</v>
      </c>
      <c r="D37" s="19"/>
      <c r="E37" s="19"/>
      <c r="F37" s="20">
        <f t="shared" si="9"/>
        <v>1410602</v>
      </c>
      <c r="G37" s="23">
        <v>1362900</v>
      </c>
      <c r="H37" s="77">
        <f t="shared" si="2"/>
        <v>3.5000366864773647E-2</v>
      </c>
    </row>
    <row r="38" spans="2:13" x14ac:dyDescent="0.25">
      <c r="B38" s="31" t="s">
        <v>2</v>
      </c>
      <c r="C38" s="184">
        <v>0</v>
      </c>
      <c r="D38" s="19"/>
      <c r="E38" s="19"/>
      <c r="F38" s="20">
        <f t="shared" si="9"/>
        <v>0</v>
      </c>
      <c r="G38" s="23">
        <v>0</v>
      </c>
      <c r="H38" s="77" t="e">
        <f t="shared" si="2"/>
        <v>#DIV/0!</v>
      </c>
      <c r="I38" s="194"/>
    </row>
    <row r="39" spans="2:13" x14ac:dyDescent="0.25">
      <c r="B39" s="31" t="s">
        <v>3</v>
      </c>
      <c r="C39" s="184" t="e">
        <f>+#REF!</f>
        <v>#REF!</v>
      </c>
      <c r="D39" s="19"/>
      <c r="E39" s="19"/>
      <c r="F39" s="20" t="e">
        <f t="shared" si="9"/>
        <v>#REF!</v>
      </c>
      <c r="G39" s="23">
        <v>15209000</v>
      </c>
      <c r="H39" s="77" t="e">
        <f t="shared" si="2"/>
        <v>#REF!</v>
      </c>
    </row>
    <row r="40" spans="2:13" x14ac:dyDescent="0.25">
      <c r="B40" s="31" t="s">
        <v>4</v>
      </c>
      <c r="C40" s="184" t="e">
        <f>+#REF!</f>
        <v>#REF!</v>
      </c>
      <c r="D40" s="19"/>
      <c r="E40" s="19"/>
      <c r="F40" s="20" t="e">
        <f t="shared" si="9"/>
        <v>#REF!</v>
      </c>
      <c r="G40" s="23">
        <v>160000</v>
      </c>
      <c r="H40" s="77">
        <v>1</v>
      </c>
    </row>
    <row r="41" spans="2:13" x14ac:dyDescent="0.25">
      <c r="B41" s="31" t="s">
        <v>37</v>
      </c>
      <c r="C41" s="184">
        <v>0</v>
      </c>
      <c r="D41" s="19"/>
      <c r="E41" s="19"/>
      <c r="F41" s="20">
        <f t="shared" si="9"/>
        <v>0</v>
      </c>
      <c r="G41" s="23">
        <v>0</v>
      </c>
      <c r="H41" s="77" t="e">
        <f t="shared" si="2"/>
        <v>#DIV/0!</v>
      </c>
      <c r="I41" s="194"/>
    </row>
    <row r="42" spans="2:13" x14ac:dyDescent="0.25">
      <c r="B42" s="31" t="s">
        <v>5</v>
      </c>
      <c r="C42" s="184" t="e">
        <f>+#REF!</f>
        <v>#REF!</v>
      </c>
      <c r="D42" s="19"/>
      <c r="E42" s="19"/>
      <c r="F42" s="20" t="e">
        <f>SUM(C42:E42)</f>
        <v>#REF!</v>
      </c>
      <c r="G42" s="23">
        <v>1200000</v>
      </c>
      <c r="H42" s="77" t="e">
        <f t="shared" si="2"/>
        <v>#REF!</v>
      </c>
    </row>
    <row r="43" spans="2:13" x14ac:dyDescent="0.25">
      <c r="B43" s="31" t="s">
        <v>111</v>
      </c>
      <c r="C43" s="184" t="e">
        <f>+#REF!</f>
        <v>#REF!</v>
      </c>
      <c r="D43" s="19"/>
      <c r="E43" s="19"/>
      <c r="F43" s="20" t="e">
        <f t="shared" si="9"/>
        <v>#REF!</v>
      </c>
      <c r="G43" s="23">
        <v>30000</v>
      </c>
      <c r="H43" s="77">
        <v>1</v>
      </c>
    </row>
    <row r="44" spans="2:13" x14ac:dyDescent="0.25">
      <c r="B44" s="31" t="s">
        <v>38</v>
      </c>
      <c r="C44" s="184" t="e">
        <f>+#REF!</f>
        <v>#REF!</v>
      </c>
      <c r="D44" s="19"/>
      <c r="E44" s="19"/>
      <c r="F44" s="20" t="e">
        <f t="shared" si="9"/>
        <v>#REF!</v>
      </c>
      <c r="G44" s="23">
        <v>600000</v>
      </c>
      <c r="H44" s="77" t="e">
        <f t="shared" si="2"/>
        <v>#REF!</v>
      </c>
    </row>
    <row r="45" spans="2:13" x14ac:dyDescent="0.25">
      <c r="B45" s="31" t="s">
        <v>39</v>
      </c>
      <c r="C45" s="184">
        <v>0</v>
      </c>
      <c r="D45" s="19"/>
      <c r="E45" s="19"/>
      <c r="F45" s="20">
        <f t="shared" si="9"/>
        <v>0</v>
      </c>
      <c r="G45" s="23">
        <v>0</v>
      </c>
      <c r="H45" s="77" t="e">
        <f t="shared" si="2"/>
        <v>#DIV/0!</v>
      </c>
      <c r="I45" s="194"/>
    </row>
    <row r="46" spans="2:13" x14ac:dyDescent="0.25">
      <c r="B46" s="31" t="s">
        <v>40</v>
      </c>
      <c r="C46" s="184" t="e">
        <f>+#REF!</f>
        <v>#REF!</v>
      </c>
      <c r="D46" s="19"/>
      <c r="E46" s="19"/>
      <c r="F46" s="20" t="e">
        <f t="shared" si="9"/>
        <v>#REF!</v>
      </c>
      <c r="G46" s="23">
        <v>4088400</v>
      </c>
      <c r="H46" s="77" t="e">
        <f t="shared" si="2"/>
        <v>#REF!</v>
      </c>
    </row>
    <row r="47" spans="2:13" x14ac:dyDescent="0.25">
      <c r="B47" s="31" t="s">
        <v>9</v>
      </c>
      <c r="C47" s="184" t="e">
        <f>+#REF!</f>
        <v>#REF!</v>
      </c>
      <c r="D47" s="19"/>
      <c r="E47" s="19"/>
      <c r="F47" s="20" t="e">
        <f t="shared" si="9"/>
        <v>#REF!</v>
      </c>
      <c r="G47" s="23">
        <v>13985600</v>
      </c>
      <c r="H47" s="77" t="e">
        <f t="shared" si="2"/>
        <v>#REF!</v>
      </c>
    </row>
    <row r="48" spans="2:13" x14ac:dyDescent="0.25">
      <c r="B48" s="38" t="s">
        <v>41</v>
      </c>
      <c r="C48" s="186">
        <v>38654902</v>
      </c>
      <c r="D48" s="39"/>
      <c r="E48" s="39"/>
      <c r="F48" s="20">
        <f t="shared" si="9"/>
        <v>38654902</v>
      </c>
      <c r="G48" s="169">
        <v>42801000</v>
      </c>
      <c r="H48" s="77">
        <f t="shared" si="2"/>
        <v>-9.6869185299408897E-2</v>
      </c>
      <c r="L48" s="198"/>
      <c r="M48" s="198"/>
    </row>
    <row r="49" spans="2:14" x14ac:dyDescent="0.25">
      <c r="B49" s="29" t="s">
        <v>246</v>
      </c>
      <c r="C49" s="182" t="e">
        <f>+C50+C62</f>
        <v>#REF!</v>
      </c>
      <c r="D49" s="25">
        <f t="shared" ref="D49" si="10">+D50+D62</f>
        <v>0</v>
      </c>
      <c r="E49" s="25">
        <f t="shared" ref="E49" si="11">+E50+E62</f>
        <v>0</v>
      </c>
      <c r="F49" s="26" t="e">
        <f t="shared" ref="F49" si="12">+F50+F62</f>
        <v>#REF!</v>
      </c>
      <c r="G49" s="27">
        <f t="shared" ref="G49" si="13">+G50+G62</f>
        <v>0</v>
      </c>
      <c r="H49" s="78">
        <v>1</v>
      </c>
    </row>
    <row r="50" spans="2:14" x14ac:dyDescent="0.25">
      <c r="B50" s="30" t="s">
        <v>6</v>
      </c>
      <c r="C50" s="182" t="e">
        <f>SUM(C51:C61)</f>
        <v>#REF!</v>
      </c>
      <c r="D50" s="25">
        <f>SUM(D51:D61)</f>
        <v>0</v>
      </c>
      <c r="E50" s="25">
        <f>SUM(E51:E61)</f>
        <v>0</v>
      </c>
      <c r="F50" s="26" t="e">
        <f t="shared" ref="F50" si="14">SUM(C50:E50)</f>
        <v>#REF!</v>
      </c>
      <c r="G50" s="27">
        <f>SUM(G51:G61)</f>
        <v>0</v>
      </c>
      <c r="H50" s="78">
        <v>1</v>
      </c>
    </row>
    <row r="51" spans="2:14" x14ac:dyDescent="0.25">
      <c r="B51" s="31" t="s">
        <v>26</v>
      </c>
      <c r="C51" s="183" t="e">
        <f>+#REF!</f>
        <v>#REF!</v>
      </c>
      <c r="D51" s="19"/>
      <c r="E51" s="19"/>
      <c r="F51" s="20" t="e">
        <f t="shared" ref="F51:F61" si="15">SUM(C51:E51)</f>
        <v>#REF!</v>
      </c>
      <c r="G51" s="32"/>
      <c r="H51" s="79">
        <v>1</v>
      </c>
    </row>
    <row r="52" spans="2:14" x14ac:dyDescent="0.25">
      <c r="B52" s="31" t="s">
        <v>27</v>
      </c>
      <c r="C52" s="183" t="e">
        <f>+#REF!</f>
        <v>#REF!</v>
      </c>
      <c r="D52" s="19"/>
      <c r="E52" s="19"/>
      <c r="F52" s="20" t="e">
        <f t="shared" si="15"/>
        <v>#REF!</v>
      </c>
      <c r="G52" s="23"/>
      <c r="H52" s="77">
        <v>1</v>
      </c>
    </row>
    <row r="53" spans="2:14" x14ac:dyDescent="0.25">
      <c r="B53" s="33" t="s">
        <v>47</v>
      </c>
      <c r="C53" s="184">
        <v>2438414</v>
      </c>
      <c r="D53" s="19"/>
      <c r="E53" s="19"/>
      <c r="F53" s="20">
        <f t="shared" si="15"/>
        <v>2438414</v>
      </c>
      <c r="G53" s="23"/>
      <c r="H53" s="77">
        <v>1</v>
      </c>
      <c r="N53" s="198"/>
    </row>
    <row r="54" spans="2:14" x14ac:dyDescent="0.25">
      <c r="B54" s="31" t="s">
        <v>28</v>
      </c>
      <c r="C54" s="183" t="e">
        <f>+#REF!</f>
        <v>#REF!</v>
      </c>
      <c r="D54" s="19"/>
      <c r="E54" s="19"/>
      <c r="F54" s="20" t="e">
        <f t="shared" si="15"/>
        <v>#REF!</v>
      </c>
      <c r="G54" s="23"/>
      <c r="H54" s="77">
        <v>1</v>
      </c>
    </row>
    <row r="55" spans="2:14" x14ac:dyDescent="0.25">
      <c r="B55" s="31" t="s">
        <v>7</v>
      </c>
      <c r="C55" s="183" t="e">
        <f>+#REF!</f>
        <v>#REF!</v>
      </c>
      <c r="D55" s="19"/>
      <c r="E55" s="19"/>
      <c r="F55" s="20" t="e">
        <f t="shared" si="15"/>
        <v>#REF!</v>
      </c>
      <c r="G55" s="23"/>
      <c r="H55" s="77">
        <v>1</v>
      </c>
    </row>
    <row r="56" spans="2:14" x14ac:dyDescent="0.25">
      <c r="B56" s="31" t="s">
        <v>29</v>
      </c>
      <c r="C56" s="183" t="e">
        <f>+#REF!</f>
        <v>#REF!</v>
      </c>
      <c r="D56" s="19"/>
      <c r="E56" s="19"/>
      <c r="F56" s="20" t="e">
        <f t="shared" si="15"/>
        <v>#REF!</v>
      </c>
      <c r="G56" s="23"/>
      <c r="H56" s="77">
        <v>1</v>
      </c>
    </row>
    <row r="57" spans="2:14" x14ac:dyDescent="0.25">
      <c r="B57" s="31" t="s">
        <v>30</v>
      </c>
      <c r="C57" s="183" t="e">
        <f>+#REF!</f>
        <v>#REF!</v>
      </c>
      <c r="D57" s="19"/>
      <c r="E57" s="19"/>
      <c r="F57" s="20" t="e">
        <f t="shared" si="15"/>
        <v>#REF!</v>
      </c>
      <c r="G57" s="23"/>
      <c r="H57" s="77">
        <v>1</v>
      </c>
    </row>
    <row r="58" spans="2:14" x14ac:dyDescent="0.25">
      <c r="B58" s="31" t="s">
        <v>31</v>
      </c>
      <c r="C58" s="183" t="e">
        <f>+#REF!</f>
        <v>#REF!</v>
      </c>
      <c r="D58" s="19"/>
      <c r="E58" s="19"/>
      <c r="F58" s="20" t="e">
        <f t="shared" si="15"/>
        <v>#REF!</v>
      </c>
      <c r="G58" s="23"/>
      <c r="H58" s="77">
        <v>1</v>
      </c>
    </row>
    <row r="59" spans="2:14" x14ac:dyDescent="0.25">
      <c r="B59" s="31" t="s">
        <v>32</v>
      </c>
      <c r="C59" s="183" t="e">
        <f>+#REF!+#REF!+#REF!</f>
        <v>#REF!</v>
      </c>
      <c r="D59" s="19"/>
      <c r="E59" s="19"/>
      <c r="F59" s="20" t="e">
        <f t="shared" si="15"/>
        <v>#REF!</v>
      </c>
      <c r="G59" s="23"/>
      <c r="H59" s="77">
        <v>1</v>
      </c>
    </row>
    <row r="60" spans="2:14" x14ac:dyDescent="0.25">
      <c r="B60" s="31" t="s">
        <v>33</v>
      </c>
      <c r="C60" s="183" t="e">
        <f>+#REF!</f>
        <v>#REF!</v>
      </c>
      <c r="D60" s="19"/>
      <c r="E60" s="19"/>
      <c r="F60" s="20" t="e">
        <f t="shared" si="15"/>
        <v>#REF!</v>
      </c>
      <c r="G60" s="23"/>
      <c r="H60" s="77">
        <v>1</v>
      </c>
    </row>
    <row r="61" spans="2:14" x14ac:dyDescent="0.25">
      <c r="B61" s="31" t="s">
        <v>34</v>
      </c>
      <c r="C61" s="183" t="e">
        <f>+#REF!+#REF!</f>
        <v>#REF!</v>
      </c>
      <c r="D61" s="19"/>
      <c r="E61" s="19"/>
      <c r="F61" s="20" t="e">
        <f t="shared" si="15"/>
        <v>#REF!</v>
      </c>
      <c r="G61" s="35"/>
      <c r="H61" s="80">
        <v>1</v>
      </c>
    </row>
    <row r="62" spans="2:14" x14ac:dyDescent="0.25">
      <c r="B62" s="30" t="s">
        <v>8</v>
      </c>
      <c r="C62" s="185">
        <f>SUM(C63:C73)</f>
        <v>284362677</v>
      </c>
      <c r="D62" s="36">
        <f>SUM(D63:D73)</f>
        <v>0</v>
      </c>
      <c r="E62" s="36">
        <f>SUM(E63:E73)</f>
        <v>0</v>
      </c>
      <c r="F62" s="26">
        <f t="shared" ref="F62" si="16">SUM(C62:E62)</f>
        <v>284362677</v>
      </c>
      <c r="G62" s="37">
        <f>SUM(G63:G73)</f>
        <v>0</v>
      </c>
      <c r="H62" s="78">
        <v>1</v>
      </c>
    </row>
    <row r="63" spans="2:14" x14ac:dyDescent="0.25">
      <c r="B63" s="31" t="s">
        <v>173</v>
      </c>
      <c r="C63" s="184">
        <v>19786502</v>
      </c>
      <c r="D63" s="19"/>
      <c r="E63" s="19"/>
      <c r="F63" s="20">
        <f t="shared" ref="F63:F67" si="17">SUM(C63:E63)</f>
        <v>19786502</v>
      </c>
      <c r="G63" s="32"/>
      <c r="H63" s="79">
        <v>1</v>
      </c>
    </row>
    <row r="64" spans="2:14" x14ac:dyDescent="0.25">
      <c r="B64" s="31" t="s">
        <v>36</v>
      </c>
      <c r="C64" s="184">
        <v>14168088</v>
      </c>
      <c r="D64" s="19"/>
      <c r="E64" s="19"/>
      <c r="F64" s="20">
        <f t="shared" si="17"/>
        <v>14168088</v>
      </c>
      <c r="G64" s="23"/>
      <c r="H64" s="77">
        <v>1</v>
      </c>
    </row>
    <row r="65" spans="2:16" x14ac:dyDescent="0.25">
      <c r="B65" s="31" t="s">
        <v>2</v>
      </c>
      <c r="C65" s="184">
        <v>5837400</v>
      </c>
      <c r="D65" s="19"/>
      <c r="E65" s="19"/>
      <c r="F65" s="20">
        <f t="shared" si="17"/>
        <v>5837400</v>
      </c>
      <c r="G65" s="23"/>
      <c r="H65" s="77">
        <v>1</v>
      </c>
    </row>
    <row r="66" spans="2:16" x14ac:dyDescent="0.25">
      <c r="B66" s="31" t="s">
        <v>3</v>
      </c>
      <c r="C66" s="184">
        <v>115574537</v>
      </c>
      <c r="D66" s="19"/>
      <c r="E66" s="19"/>
      <c r="F66" s="20">
        <f t="shared" si="17"/>
        <v>115574537</v>
      </c>
      <c r="G66" s="23"/>
      <c r="H66" s="77">
        <v>1</v>
      </c>
    </row>
    <row r="67" spans="2:16" x14ac:dyDescent="0.25">
      <c r="B67" s="31" t="s">
        <v>4</v>
      </c>
      <c r="C67" s="184">
        <v>30856517</v>
      </c>
      <c r="D67" s="19"/>
      <c r="E67" s="19"/>
      <c r="F67" s="20">
        <f t="shared" si="17"/>
        <v>30856517</v>
      </c>
      <c r="G67" s="23"/>
      <c r="H67" s="77">
        <v>1</v>
      </c>
    </row>
    <row r="68" spans="2:16" x14ac:dyDescent="0.25">
      <c r="B68" s="31" t="s">
        <v>5</v>
      </c>
      <c r="C68" s="184">
        <v>31550940</v>
      </c>
      <c r="D68" s="19"/>
      <c r="E68" s="19"/>
      <c r="F68" s="20">
        <f>SUM(C68:E68)</f>
        <v>31550940</v>
      </c>
      <c r="G68" s="23"/>
      <c r="H68" s="77">
        <v>1</v>
      </c>
    </row>
    <row r="69" spans="2:16" x14ac:dyDescent="0.25">
      <c r="B69" s="31" t="s">
        <v>111</v>
      </c>
      <c r="C69" s="184">
        <v>4662850</v>
      </c>
      <c r="D69" s="19"/>
      <c r="E69" s="19"/>
      <c r="F69" s="20">
        <f t="shared" ref="F69:F72" si="18">SUM(C69:E69)</f>
        <v>4662850</v>
      </c>
      <c r="G69" s="23"/>
      <c r="H69" s="77">
        <v>1</v>
      </c>
    </row>
    <row r="70" spans="2:16" x14ac:dyDescent="0.25">
      <c r="B70" s="31" t="s">
        <v>38</v>
      </c>
      <c r="C70" s="184">
        <v>1569207</v>
      </c>
      <c r="D70" s="19"/>
      <c r="E70" s="19"/>
      <c r="F70" s="20">
        <f t="shared" si="18"/>
        <v>1569207</v>
      </c>
      <c r="G70" s="23"/>
      <c r="H70" s="77">
        <v>1</v>
      </c>
    </row>
    <row r="71" spans="2:16" x14ac:dyDescent="0.25">
      <c r="B71" s="31" t="s">
        <v>39</v>
      </c>
      <c r="C71" s="184">
        <v>45050000</v>
      </c>
      <c r="D71" s="19"/>
      <c r="E71" s="19"/>
      <c r="F71" s="20">
        <f t="shared" si="18"/>
        <v>45050000</v>
      </c>
      <c r="G71" s="23"/>
      <c r="H71" s="77">
        <v>1</v>
      </c>
    </row>
    <row r="72" spans="2:16" x14ac:dyDescent="0.25">
      <c r="B72" s="31" t="s">
        <v>40</v>
      </c>
      <c r="C72" s="184">
        <v>14106635.999999998</v>
      </c>
      <c r="D72" s="19"/>
      <c r="E72" s="19"/>
      <c r="F72" s="20">
        <f t="shared" si="18"/>
        <v>14106635.999999998</v>
      </c>
      <c r="G72" s="23"/>
      <c r="H72" s="77">
        <v>1</v>
      </c>
    </row>
    <row r="73" spans="2:16" s="196" customFormat="1" ht="16.5" thickBot="1" x14ac:dyDescent="0.3">
      <c r="B73" s="33" t="s">
        <v>112</v>
      </c>
      <c r="C73" s="205">
        <v>1200000</v>
      </c>
      <c r="D73" s="206"/>
      <c r="E73" s="207"/>
      <c r="F73" s="68">
        <f t="shared" ref="F73" si="19">SUM(C73:E73)</f>
        <v>1200000</v>
      </c>
      <c r="G73" s="69"/>
      <c r="H73" s="210">
        <v>1</v>
      </c>
      <c r="I73" s="197"/>
      <c r="J73" s="194"/>
      <c r="K73" s="195"/>
    </row>
    <row r="74" spans="2:16" ht="16.5" thickBot="1" x14ac:dyDescent="0.3">
      <c r="B74" s="40" t="s">
        <v>130</v>
      </c>
      <c r="C74" s="187">
        <f>+C75</f>
        <v>564719999.89999998</v>
      </c>
      <c r="D74" s="41">
        <f>+D75</f>
        <v>0</v>
      </c>
      <c r="E74" s="41">
        <f>+E75</f>
        <v>0</v>
      </c>
      <c r="F74" s="42">
        <f>+F75</f>
        <v>564719999.89999998</v>
      </c>
      <c r="G74" s="43">
        <f>+G75</f>
        <v>500700000</v>
      </c>
      <c r="H74" s="81">
        <f t="shared" si="2"/>
        <v>0.127860994407829</v>
      </c>
      <c r="I74" s="197" t="e">
        <f>+F74/F126</f>
        <v>#REF!</v>
      </c>
    </row>
    <row r="75" spans="2:16" x14ac:dyDescent="0.25">
      <c r="B75" s="44" t="s">
        <v>42</v>
      </c>
      <c r="C75" s="188">
        <f>(+C11+C12)*10%</f>
        <v>564719999.89999998</v>
      </c>
      <c r="D75" s="45">
        <f>(+D11+D12)*10%</f>
        <v>0</v>
      </c>
      <c r="E75" s="45">
        <f>(+E11+E12)*10%</f>
        <v>0</v>
      </c>
      <c r="F75" s="46">
        <f>(+F11+F12)*10%</f>
        <v>564719999.89999998</v>
      </c>
      <c r="G75" s="45">
        <f>(+G11+G12)*10%</f>
        <v>500700000</v>
      </c>
      <c r="H75" s="82">
        <f t="shared" si="2"/>
        <v>0.127860994407829</v>
      </c>
    </row>
    <row r="76" spans="2:16" x14ac:dyDescent="0.25">
      <c r="B76" s="29" t="s">
        <v>131</v>
      </c>
      <c r="C76" s="182" t="e">
        <f>+C77+C89+C107</f>
        <v>#REF!</v>
      </c>
      <c r="D76" s="25">
        <f>+D77+D89+D107</f>
        <v>0</v>
      </c>
      <c r="E76" s="25">
        <f>+E77+E89+E107</f>
        <v>0</v>
      </c>
      <c r="F76" s="26" t="e">
        <f>+F77+F89+F107</f>
        <v>#REF!</v>
      </c>
      <c r="G76" s="27">
        <f>+G77+G89+G107</f>
        <v>3072022664.98</v>
      </c>
      <c r="H76" s="78" t="e">
        <f t="shared" si="2"/>
        <v>#REF!</v>
      </c>
      <c r="I76" s="197" t="e">
        <f>+F76/F126</f>
        <v>#REF!</v>
      </c>
      <c r="L76" s="199"/>
      <c r="O76" s="200"/>
      <c r="P76" s="47"/>
    </row>
    <row r="77" spans="2:16" x14ac:dyDescent="0.25">
      <c r="B77" s="30" t="s">
        <v>6</v>
      </c>
      <c r="C77" s="185" t="e">
        <f>SUM(C78:C88)</f>
        <v>#REF!</v>
      </c>
      <c r="D77" s="36">
        <f>SUM(D78:D88)</f>
        <v>0</v>
      </c>
      <c r="E77" s="36">
        <f>SUM(E78:E88)</f>
        <v>0</v>
      </c>
      <c r="F77" s="48" t="e">
        <f>SUM(F78:F88)</f>
        <v>#REF!</v>
      </c>
      <c r="G77" s="37">
        <f>SUM(G78:G88)</f>
        <v>1237033126.6199999</v>
      </c>
      <c r="H77" s="78" t="e">
        <f t="shared" si="2"/>
        <v>#REF!</v>
      </c>
      <c r="L77" s="199"/>
      <c r="M77" s="246"/>
      <c r="O77" s="198"/>
    </row>
    <row r="78" spans="2:16" x14ac:dyDescent="0.25">
      <c r="B78" s="33" t="s">
        <v>26</v>
      </c>
      <c r="C78" s="184" t="e">
        <f>+#REF!+5</f>
        <v>#REF!</v>
      </c>
      <c r="D78" s="19"/>
      <c r="E78" s="34"/>
      <c r="F78" s="49" t="e">
        <f t="shared" ref="F78:F88" si="20">SUM(C78:E78)</f>
        <v>#REF!</v>
      </c>
      <c r="G78" s="50">
        <v>724372776</v>
      </c>
      <c r="H78" s="79" t="e">
        <f t="shared" si="2"/>
        <v>#REF!</v>
      </c>
      <c r="L78" s="199"/>
    </row>
    <row r="79" spans="2:16" x14ac:dyDescent="0.25">
      <c r="B79" s="33" t="s">
        <v>27</v>
      </c>
      <c r="C79" s="184" t="e">
        <f>+#REF!</f>
        <v>#REF!</v>
      </c>
      <c r="D79" s="19"/>
      <c r="E79" s="34"/>
      <c r="F79" s="49" t="e">
        <f t="shared" si="20"/>
        <v>#REF!</v>
      </c>
      <c r="G79" s="51">
        <v>29356153</v>
      </c>
      <c r="H79" s="77" t="e">
        <f t="shared" si="2"/>
        <v>#REF!</v>
      </c>
      <c r="L79" s="199"/>
    </row>
    <row r="80" spans="2:16" x14ac:dyDescent="0.25">
      <c r="B80" s="33" t="s">
        <v>47</v>
      </c>
      <c r="C80" s="184">
        <v>1219207</v>
      </c>
      <c r="D80" s="19"/>
      <c r="E80" s="34"/>
      <c r="F80" s="49">
        <f t="shared" si="20"/>
        <v>1219207</v>
      </c>
      <c r="G80" s="51">
        <v>3483436</v>
      </c>
      <c r="H80" s="77">
        <f t="shared" si="2"/>
        <v>-0.64999873687933407</v>
      </c>
    </row>
    <row r="81" spans="2:15" x14ac:dyDescent="0.25">
      <c r="B81" s="33" t="s">
        <v>28</v>
      </c>
      <c r="C81" s="184" t="e">
        <f>+#REF!</f>
        <v>#REF!</v>
      </c>
      <c r="D81" s="19"/>
      <c r="E81" s="34"/>
      <c r="F81" s="49" t="e">
        <f t="shared" si="20"/>
        <v>#REF!</v>
      </c>
      <c r="G81" s="51">
        <v>59000686</v>
      </c>
      <c r="H81" s="77" t="e">
        <f t="shared" si="2"/>
        <v>#REF!</v>
      </c>
    </row>
    <row r="82" spans="2:15" s="196" customFormat="1" x14ac:dyDescent="0.25">
      <c r="B82" s="33" t="s">
        <v>7</v>
      </c>
      <c r="C82" s="205">
        <v>103667932</v>
      </c>
      <c r="D82" s="206"/>
      <c r="E82" s="207"/>
      <c r="F82" s="208">
        <f t="shared" si="20"/>
        <v>103667932</v>
      </c>
      <c r="G82" s="209">
        <v>132694034</v>
      </c>
      <c r="H82" s="210">
        <f t="shared" si="2"/>
        <v>-0.2187445895269112</v>
      </c>
      <c r="I82" s="197"/>
      <c r="J82" s="194"/>
      <c r="K82" s="195"/>
    </row>
    <row r="83" spans="2:15" x14ac:dyDescent="0.25">
      <c r="B83" s="33" t="s">
        <v>29</v>
      </c>
      <c r="C83" s="184" t="e">
        <f>+#REF!</f>
        <v>#REF!</v>
      </c>
      <c r="D83" s="34"/>
      <c r="E83" s="34"/>
      <c r="F83" s="49" t="e">
        <f t="shared" si="20"/>
        <v>#REF!</v>
      </c>
      <c r="G83" s="51">
        <v>2044355.62</v>
      </c>
      <c r="H83" s="77" t="e">
        <f t="shared" si="2"/>
        <v>#REF!</v>
      </c>
    </row>
    <row r="84" spans="2:15" x14ac:dyDescent="0.25">
      <c r="B84" s="33" t="s">
        <v>30</v>
      </c>
      <c r="C84" s="184" t="e">
        <f>+#REF!</f>
        <v>#REF!</v>
      </c>
      <c r="D84" s="19"/>
      <c r="E84" s="34"/>
      <c r="F84" s="49" t="e">
        <f t="shared" si="20"/>
        <v>#REF!</v>
      </c>
      <c r="G84" s="51">
        <v>59000686</v>
      </c>
      <c r="H84" s="77" t="e">
        <f t="shared" si="2"/>
        <v>#REF!</v>
      </c>
    </row>
    <row r="85" spans="2:15" x14ac:dyDescent="0.25">
      <c r="B85" s="33" t="s">
        <v>31</v>
      </c>
      <c r="C85" s="184" t="e">
        <f>+#REF!</f>
        <v>#REF!</v>
      </c>
      <c r="D85" s="19"/>
      <c r="E85" s="34"/>
      <c r="F85" s="49" t="e">
        <f t="shared" si="20"/>
        <v>#REF!</v>
      </c>
      <c r="G85" s="51">
        <v>7085000</v>
      </c>
      <c r="H85" s="77" t="e">
        <f t="shared" si="2"/>
        <v>#REF!</v>
      </c>
    </row>
    <row r="86" spans="2:15" ht="18" customHeight="1" x14ac:dyDescent="0.25">
      <c r="B86" s="33" t="s">
        <v>32</v>
      </c>
      <c r="C86" s="184" t="e">
        <f>+#REF!+#REF!+#REF!</f>
        <v>#REF!</v>
      </c>
      <c r="D86" s="19"/>
      <c r="E86" s="34"/>
      <c r="F86" s="49" t="e">
        <f t="shared" si="20"/>
        <v>#REF!</v>
      </c>
      <c r="G86" s="51">
        <v>153960000</v>
      </c>
      <c r="H86" s="77" t="e">
        <f t="shared" si="2"/>
        <v>#REF!</v>
      </c>
    </row>
    <row r="87" spans="2:15" x14ac:dyDescent="0.25">
      <c r="B87" s="33" t="s">
        <v>33</v>
      </c>
      <c r="C87" s="184" t="e">
        <f>+#REF!</f>
        <v>#REF!</v>
      </c>
      <c r="D87" s="19"/>
      <c r="E87" s="34"/>
      <c r="F87" s="49" t="e">
        <f t="shared" si="20"/>
        <v>#REF!</v>
      </c>
      <c r="G87" s="51">
        <v>29349000</v>
      </c>
      <c r="H87" s="77" t="e">
        <f t="shared" si="2"/>
        <v>#REF!</v>
      </c>
    </row>
    <row r="88" spans="2:15" x14ac:dyDescent="0.25">
      <c r="B88" s="33" t="s">
        <v>34</v>
      </c>
      <c r="C88" s="184" t="e">
        <f>+#REF!+#REF!</f>
        <v>#REF!</v>
      </c>
      <c r="D88" s="19"/>
      <c r="E88" s="34"/>
      <c r="F88" s="49" t="e">
        <f t="shared" si="20"/>
        <v>#REF!</v>
      </c>
      <c r="G88" s="53">
        <v>36687000</v>
      </c>
      <c r="H88" s="80" t="e">
        <f t="shared" si="2"/>
        <v>#REF!</v>
      </c>
    </row>
    <row r="89" spans="2:15" x14ac:dyDescent="0.25">
      <c r="B89" s="30" t="s">
        <v>8</v>
      </c>
      <c r="C89" s="185" t="e">
        <f>SUM(C90:C106)</f>
        <v>#REF!</v>
      </c>
      <c r="D89" s="36">
        <f>SUM(D90:D106)</f>
        <v>0</v>
      </c>
      <c r="E89" s="36">
        <f>SUM(E90:E106)</f>
        <v>0</v>
      </c>
      <c r="F89" s="48" t="e">
        <f>SUM(F90:F106)</f>
        <v>#REF!</v>
      </c>
      <c r="G89" s="37">
        <f>SUM(G90:G106)</f>
        <v>801264178.36000001</v>
      </c>
      <c r="H89" s="78" t="e">
        <f t="shared" si="2"/>
        <v>#REF!</v>
      </c>
      <c r="L89" s="245"/>
      <c r="O89" s="198"/>
    </row>
    <row r="90" spans="2:15" x14ac:dyDescent="0.25">
      <c r="B90" s="54" t="s">
        <v>173</v>
      </c>
      <c r="C90" s="184">
        <v>46795725</v>
      </c>
      <c r="D90" s="19"/>
      <c r="E90" s="34"/>
      <c r="F90" s="20">
        <f>SUM(C90:E90)</f>
        <v>46795725</v>
      </c>
      <c r="G90" s="168">
        <v>94445906</v>
      </c>
      <c r="H90" s="79">
        <f t="shared" si="2"/>
        <v>-0.50452352058542382</v>
      </c>
    </row>
    <row r="91" spans="2:15" x14ac:dyDescent="0.25">
      <c r="B91" s="54" t="s">
        <v>145</v>
      </c>
      <c r="C91" s="184" t="e">
        <f>+#REF!+#REF!+'ESTACIONES METEREOLÓGICAS'!F7</f>
        <v>#REF!</v>
      </c>
      <c r="D91" s="19"/>
      <c r="E91" s="34"/>
      <c r="F91" s="20" t="e">
        <f t="shared" ref="F91:F106" si="21">SUM(C91:E91)</f>
        <v>#REF!</v>
      </c>
      <c r="G91" s="168">
        <v>100000000</v>
      </c>
      <c r="H91" s="79" t="e">
        <f t="shared" si="2"/>
        <v>#REF!</v>
      </c>
    </row>
    <row r="92" spans="2:15" x14ac:dyDescent="0.25">
      <c r="B92" s="54" t="s">
        <v>35</v>
      </c>
      <c r="C92" s="184">
        <v>0</v>
      </c>
      <c r="D92" s="19"/>
      <c r="E92" s="34"/>
      <c r="F92" s="20">
        <f t="shared" si="21"/>
        <v>0</v>
      </c>
      <c r="G92" s="69">
        <v>0</v>
      </c>
      <c r="H92" s="77" t="e">
        <f t="shared" si="2"/>
        <v>#DIV/0!</v>
      </c>
      <c r="I92" s="194"/>
      <c r="L92" s="245"/>
    </row>
    <row r="93" spans="2:15" x14ac:dyDescent="0.25">
      <c r="B93" s="54" t="s">
        <v>36</v>
      </c>
      <c r="C93" s="184" t="e">
        <f>+#REF!</f>
        <v>#REF!</v>
      </c>
      <c r="D93" s="19"/>
      <c r="E93" s="34"/>
      <c r="F93" s="20" t="e">
        <f t="shared" si="21"/>
        <v>#REF!</v>
      </c>
      <c r="G93" s="69">
        <v>21311220</v>
      </c>
      <c r="H93" s="77" t="e">
        <f t="shared" si="2"/>
        <v>#REF!</v>
      </c>
      <c r="L93" s="199"/>
    </row>
    <row r="94" spans="2:15" x14ac:dyDescent="0.25">
      <c r="B94" s="54" t="s">
        <v>2</v>
      </c>
      <c r="C94" s="184" t="e">
        <f>+#REF!</f>
        <v>#REF!</v>
      </c>
      <c r="D94" s="19"/>
      <c r="E94" s="34"/>
      <c r="F94" s="20" t="e">
        <f t="shared" si="21"/>
        <v>#REF!</v>
      </c>
      <c r="G94" s="69">
        <v>8280000</v>
      </c>
      <c r="H94" s="77" t="e">
        <f t="shared" si="2"/>
        <v>#REF!</v>
      </c>
    </row>
    <row r="95" spans="2:15" x14ac:dyDescent="0.25">
      <c r="B95" s="54" t="s">
        <v>3</v>
      </c>
      <c r="C95" s="184">
        <v>180075881</v>
      </c>
      <c r="D95" s="19"/>
      <c r="E95" s="34"/>
      <c r="F95" s="20">
        <f t="shared" si="21"/>
        <v>180075881</v>
      </c>
      <c r="G95" s="69">
        <v>219358982.36000001</v>
      </c>
      <c r="H95" s="77">
        <f t="shared" si="2"/>
        <v>-0.1790813439110997</v>
      </c>
    </row>
    <row r="96" spans="2:15" x14ac:dyDescent="0.25">
      <c r="B96" s="54" t="s">
        <v>4</v>
      </c>
      <c r="C96" s="184">
        <v>225692798</v>
      </c>
      <c r="D96" s="19"/>
      <c r="E96" s="34"/>
      <c r="F96" s="20">
        <f t="shared" si="21"/>
        <v>225692798</v>
      </c>
      <c r="G96" s="69">
        <v>143715588</v>
      </c>
      <c r="H96" s="77">
        <f t="shared" si="2"/>
        <v>0.5704127933568347</v>
      </c>
      <c r="L96" s="201"/>
      <c r="M96" s="201"/>
    </row>
    <row r="97" spans="2:11" x14ac:dyDescent="0.25">
      <c r="B97" s="54" t="s">
        <v>37</v>
      </c>
      <c r="C97" s="184" t="e">
        <f>+#REF!+#REF!</f>
        <v>#REF!</v>
      </c>
      <c r="D97" s="19"/>
      <c r="E97" s="34"/>
      <c r="F97" s="20" t="e">
        <f t="shared" si="21"/>
        <v>#REF!</v>
      </c>
      <c r="G97" s="69">
        <v>4000000</v>
      </c>
      <c r="H97" s="77" t="e">
        <f t="shared" si="2"/>
        <v>#REF!</v>
      </c>
    </row>
    <row r="98" spans="2:11" x14ac:dyDescent="0.25">
      <c r="B98" s="54" t="s">
        <v>5</v>
      </c>
      <c r="C98" s="184" t="e">
        <f>+#REF!+#REF!+#REF!+#REF!+#REF!+#REF!+#REF!</f>
        <v>#REF!</v>
      </c>
      <c r="D98" s="19"/>
      <c r="E98" s="34"/>
      <c r="F98" s="20" t="e">
        <f t="shared" si="21"/>
        <v>#REF!</v>
      </c>
      <c r="G98" s="69">
        <v>156264000</v>
      </c>
      <c r="H98" s="77" t="e">
        <f t="shared" si="2"/>
        <v>#REF!</v>
      </c>
    </row>
    <row r="99" spans="2:11" x14ac:dyDescent="0.25">
      <c r="B99" s="54" t="s">
        <v>111</v>
      </c>
      <c r="C99" s="184" t="e">
        <f>+#REF!+#REF!+#REF!+#REF!</f>
        <v>#REF!</v>
      </c>
      <c r="D99" s="19"/>
      <c r="E99" s="34"/>
      <c r="F99" s="20" t="e">
        <f t="shared" si="21"/>
        <v>#REF!</v>
      </c>
      <c r="G99" s="69">
        <v>3880000</v>
      </c>
      <c r="H99" s="77" t="e">
        <f t="shared" si="2"/>
        <v>#REF!</v>
      </c>
    </row>
    <row r="100" spans="2:11" x14ac:dyDescent="0.25">
      <c r="B100" s="54" t="s">
        <v>38</v>
      </c>
      <c r="C100" s="184" t="e">
        <f>+#REF!+#REF!+#REF!+#REF!+#REF!+#REF!</f>
        <v>#REF!</v>
      </c>
      <c r="D100" s="19"/>
      <c r="E100" s="34"/>
      <c r="F100" s="20" t="e">
        <f t="shared" si="21"/>
        <v>#REF!</v>
      </c>
      <c r="G100" s="69">
        <v>5668142</v>
      </c>
      <c r="H100" s="77" t="e">
        <f t="shared" si="2"/>
        <v>#REF!</v>
      </c>
    </row>
    <row r="101" spans="2:11" x14ac:dyDescent="0.25">
      <c r="B101" s="54" t="s">
        <v>39</v>
      </c>
      <c r="C101" s="184">
        <v>0</v>
      </c>
      <c r="D101" s="19"/>
      <c r="E101" s="34"/>
      <c r="F101" s="20">
        <f t="shared" si="21"/>
        <v>0</v>
      </c>
      <c r="G101" s="69">
        <v>30000000</v>
      </c>
      <c r="H101" s="77">
        <f t="shared" si="2"/>
        <v>-1</v>
      </c>
      <c r="I101" s="194"/>
    </row>
    <row r="102" spans="2:11" x14ac:dyDescent="0.25">
      <c r="B102" s="54" t="s">
        <v>40</v>
      </c>
      <c r="C102" s="184">
        <v>0</v>
      </c>
      <c r="D102" s="19"/>
      <c r="E102" s="34"/>
      <c r="F102" s="20">
        <f t="shared" si="21"/>
        <v>0</v>
      </c>
      <c r="G102" s="23">
        <v>13629600</v>
      </c>
      <c r="H102" s="77">
        <f t="shared" si="2"/>
        <v>-1</v>
      </c>
      <c r="I102" s="194"/>
    </row>
    <row r="103" spans="2:11" x14ac:dyDescent="0.25">
      <c r="B103" s="54" t="s">
        <v>49</v>
      </c>
      <c r="C103" s="189">
        <v>0</v>
      </c>
      <c r="D103" s="19"/>
      <c r="E103" s="34"/>
      <c r="F103" s="20">
        <f t="shared" si="21"/>
        <v>0</v>
      </c>
      <c r="G103" s="23">
        <v>0</v>
      </c>
      <c r="H103" s="77" t="e">
        <f t="shared" ref="H103:H106" si="22">+(F103-G103)/G103</f>
        <v>#DIV/0!</v>
      </c>
      <c r="I103" s="194"/>
    </row>
    <row r="104" spans="2:11" s="196" customFormat="1" x14ac:dyDescent="0.25">
      <c r="B104" s="33" t="s">
        <v>112</v>
      </c>
      <c r="C104" s="205">
        <v>0</v>
      </c>
      <c r="D104" s="206"/>
      <c r="E104" s="207"/>
      <c r="F104" s="68">
        <f t="shared" si="21"/>
        <v>0</v>
      </c>
      <c r="G104" s="69">
        <v>710740</v>
      </c>
      <c r="H104" s="210">
        <f t="shared" si="22"/>
        <v>-1</v>
      </c>
      <c r="I104" s="194"/>
      <c r="J104" s="194"/>
      <c r="K104" s="195"/>
    </row>
    <row r="105" spans="2:11" x14ac:dyDescent="0.25">
      <c r="B105" s="54" t="s">
        <v>9</v>
      </c>
      <c r="C105" s="184">
        <v>0</v>
      </c>
      <c r="D105" s="34"/>
      <c r="E105" s="34"/>
      <c r="F105" s="20">
        <f t="shared" si="21"/>
        <v>0</v>
      </c>
      <c r="G105" s="23">
        <v>0</v>
      </c>
      <c r="H105" s="77" t="e">
        <f t="shared" si="22"/>
        <v>#DIV/0!</v>
      </c>
      <c r="I105" s="194"/>
    </row>
    <row r="106" spans="2:11" x14ac:dyDescent="0.25">
      <c r="B106" s="54" t="s">
        <v>41</v>
      </c>
      <c r="C106" s="184">
        <v>0</v>
      </c>
      <c r="D106" s="34"/>
      <c r="E106" s="34"/>
      <c r="F106" s="20">
        <f t="shared" si="21"/>
        <v>0</v>
      </c>
      <c r="G106" s="35">
        <v>0</v>
      </c>
      <c r="H106" s="77" t="e">
        <f t="shared" si="22"/>
        <v>#DIV/0!</v>
      </c>
      <c r="I106" s="194"/>
    </row>
    <row r="107" spans="2:11" x14ac:dyDescent="0.25">
      <c r="B107" s="30" t="s">
        <v>43</v>
      </c>
      <c r="C107" s="185" t="e">
        <f>+C108+C120+C124</f>
        <v>#REF!</v>
      </c>
      <c r="D107" s="36">
        <f>+D108+D120+D124</f>
        <v>0</v>
      </c>
      <c r="E107" s="36">
        <f>+E108+E120+E124</f>
        <v>0</v>
      </c>
      <c r="F107" s="36" t="e">
        <f>+F108+F120+F124</f>
        <v>#REF!</v>
      </c>
      <c r="G107" s="37">
        <f>+G108+G120+G124</f>
        <v>1033725360</v>
      </c>
      <c r="H107" s="78" t="e">
        <f t="shared" ref="H107:H128" si="23">+(F107-G107)/G107</f>
        <v>#REF!</v>
      </c>
    </row>
    <row r="108" spans="2:11" x14ac:dyDescent="0.25">
      <c r="B108" s="56" t="s">
        <v>50</v>
      </c>
      <c r="C108" s="185" t="e">
        <f>SUM(C109:C119)</f>
        <v>#REF!</v>
      </c>
      <c r="D108" s="36">
        <f t="shared" ref="D108:F108" si="24">SUM(D109:D119)</f>
        <v>0</v>
      </c>
      <c r="E108" s="36">
        <f t="shared" si="24"/>
        <v>0</v>
      </c>
      <c r="F108" s="36" t="e">
        <f t="shared" si="24"/>
        <v>#REF!</v>
      </c>
      <c r="G108" s="37">
        <f>SUM(G109:G115)</f>
        <v>200625000</v>
      </c>
      <c r="H108" s="78" t="e">
        <f t="shared" si="23"/>
        <v>#REF!</v>
      </c>
    </row>
    <row r="109" spans="2:11" x14ac:dyDescent="0.25">
      <c r="B109" s="31" t="s">
        <v>106</v>
      </c>
      <c r="C109" s="189" t="e">
        <f>+#REF!</f>
        <v>#REF!</v>
      </c>
      <c r="D109" s="55"/>
      <c r="E109" s="55"/>
      <c r="F109" s="20" t="e">
        <f t="shared" ref="F109:F115" si="25">SUM(C109:E109)</f>
        <v>#REF!</v>
      </c>
      <c r="G109" s="32">
        <v>82600000</v>
      </c>
      <c r="H109" s="79" t="e">
        <f t="shared" si="23"/>
        <v>#REF!</v>
      </c>
    </row>
    <row r="110" spans="2:11" x14ac:dyDescent="0.25">
      <c r="B110" s="31" t="s">
        <v>153</v>
      </c>
      <c r="C110" s="184" t="e">
        <f>+#REF!+#REF!+'ESTACIONES METEREOLÓGICAS'!H33</f>
        <v>#REF!</v>
      </c>
      <c r="D110" s="34"/>
      <c r="E110" s="34"/>
      <c r="F110" s="20" t="e">
        <f t="shared" si="25"/>
        <v>#REF!</v>
      </c>
      <c r="G110" s="23">
        <v>5400000</v>
      </c>
      <c r="H110" s="79" t="e">
        <f t="shared" si="23"/>
        <v>#REF!</v>
      </c>
    </row>
    <row r="111" spans="2:11" x14ac:dyDescent="0.25">
      <c r="B111" s="31" t="s">
        <v>109</v>
      </c>
      <c r="C111" s="184" t="e">
        <f>+#REF!+#REF!+'ESTACIONES METEREOLÓGICAS'!G26</f>
        <v>#REF!</v>
      </c>
      <c r="D111" s="34"/>
      <c r="E111" s="34"/>
      <c r="F111" s="20" t="e">
        <f t="shared" si="25"/>
        <v>#REF!</v>
      </c>
      <c r="G111" s="23">
        <v>101745000</v>
      </c>
      <c r="H111" s="79" t="e">
        <f t="shared" si="23"/>
        <v>#REF!</v>
      </c>
    </row>
    <row r="112" spans="2:11" x14ac:dyDescent="0.25">
      <c r="B112" s="31" t="s">
        <v>183</v>
      </c>
      <c r="C112" s="184" t="e">
        <f>+#REF!+#REF!+'ESTACIONES METEREOLÓGICAS'!I38</f>
        <v>#REF!</v>
      </c>
      <c r="D112" s="34"/>
      <c r="E112" s="34"/>
      <c r="F112" s="20" t="e">
        <f t="shared" si="25"/>
        <v>#REF!</v>
      </c>
      <c r="G112" s="23">
        <v>2880000</v>
      </c>
      <c r="H112" s="79" t="e">
        <f t="shared" si="23"/>
        <v>#REF!</v>
      </c>
    </row>
    <row r="113" spans="2:9" x14ac:dyDescent="0.25">
      <c r="B113" s="31" t="s">
        <v>154</v>
      </c>
      <c r="C113" s="184" t="e">
        <f>+#REF!+'ESTACIONES METEREOLÓGICAS'!F21</f>
        <v>#REF!</v>
      </c>
      <c r="D113" s="34"/>
      <c r="E113" s="34"/>
      <c r="F113" s="20" t="e">
        <f t="shared" si="25"/>
        <v>#REF!</v>
      </c>
      <c r="G113" s="23">
        <v>8000000</v>
      </c>
      <c r="H113" s="79" t="e">
        <f t="shared" si="23"/>
        <v>#REF!</v>
      </c>
    </row>
    <row r="114" spans="2:9" x14ac:dyDescent="0.25">
      <c r="B114" s="31" t="s">
        <v>187</v>
      </c>
      <c r="C114" s="184" t="e">
        <f>+#REF!+'ESTACIONES METEREOLÓGICAS'!E31</f>
        <v>#REF!</v>
      </c>
      <c r="D114" s="34"/>
      <c r="E114" s="34"/>
      <c r="F114" s="20" t="e">
        <f t="shared" si="25"/>
        <v>#REF!</v>
      </c>
      <c r="G114" s="23"/>
      <c r="H114" s="79">
        <v>1</v>
      </c>
    </row>
    <row r="115" spans="2:9" x14ac:dyDescent="0.25">
      <c r="B115" s="31" t="s">
        <v>184</v>
      </c>
      <c r="C115" s="184" t="e">
        <f>+#REF!+'ESTACIONES METEREOLÓGICAS'!F26</f>
        <v>#REF!</v>
      </c>
      <c r="D115" s="34"/>
      <c r="E115" s="34"/>
      <c r="F115" s="20" t="e">
        <f t="shared" si="25"/>
        <v>#REF!</v>
      </c>
      <c r="G115" s="23">
        <v>0</v>
      </c>
      <c r="H115" s="79">
        <v>1</v>
      </c>
    </row>
    <row r="116" spans="2:9" x14ac:dyDescent="0.25">
      <c r="B116" s="31" t="s">
        <v>238</v>
      </c>
      <c r="C116" s="184" t="e">
        <f>+#REF!</f>
        <v>#REF!</v>
      </c>
      <c r="D116" s="34"/>
      <c r="E116" s="34"/>
      <c r="F116" s="20" t="e">
        <f t="shared" ref="F116:F117" si="26">SUM(C116:E116)</f>
        <v>#REF!</v>
      </c>
      <c r="G116" s="23">
        <v>0</v>
      </c>
      <c r="H116" s="79">
        <v>1</v>
      </c>
    </row>
    <row r="117" spans="2:9" x14ac:dyDescent="0.25">
      <c r="B117" s="31" t="s">
        <v>189</v>
      </c>
      <c r="C117" s="184" t="e">
        <f>+#REF!+#REF!+'ESTACIONES METEREOLÓGICAS'!F20</f>
        <v>#REF!</v>
      </c>
      <c r="D117" s="34"/>
      <c r="E117" s="34"/>
      <c r="F117" s="20" t="e">
        <f t="shared" si="26"/>
        <v>#REF!</v>
      </c>
      <c r="G117" s="23">
        <v>0</v>
      </c>
      <c r="H117" s="79">
        <v>1</v>
      </c>
    </row>
    <row r="118" spans="2:9" x14ac:dyDescent="0.25">
      <c r="B118" s="31" t="s">
        <v>203</v>
      </c>
      <c r="C118" s="184" t="e">
        <f>+#REF!</f>
        <v>#REF!</v>
      </c>
      <c r="D118" s="34"/>
      <c r="E118" s="34"/>
      <c r="F118" s="20" t="e">
        <f t="shared" ref="F118:F119" si="27">SUM(C118:E118)</f>
        <v>#REF!</v>
      </c>
      <c r="G118" s="23">
        <v>0</v>
      </c>
      <c r="H118" s="79">
        <v>1</v>
      </c>
    </row>
    <row r="119" spans="2:9" x14ac:dyDescent="0.25">
      <c r="B119" s="31" t="s">
        <v>205</v>
      </c>
      <c r="C119" s="184" t="e">
        <f>+#REF!</f>
        <v>#REF!</v>
      </c>
      <c r="D119" s="34"/>
      <c r="E119" s="34"/>
      <c r="F119" s="20" t="e">
        <f t="shared" si="27"/>
        <v>#REF!</v>
      </c>
      <c r="G119" s="23">
        <v>0</v>
      </c>
      <c r="H119" s="79">
        <v>1</v>
      </c>
    </row>
    <row r="120" spans="2:9" x14ac:dyDescent="0.25">
      <c r="B120" s="56" t="s">
        <v>132</v>
      </c>
      <c r="C120" s="185" t="e">
        <f>SUM(C121:C123)</f>
        <v>#REF!</v>
      </c>
      <c r="D120" s="36">
        <f>SUM(D121:D123)</f>
        <v>0</v>
      </c>
      <c r="E120" s="36">
        <f>SUM(E121:E123)</f>
        <v>0</v>
      </c>
      <c r="F120" s="48" t="e">
        <f>SUM(F121:F123)</f>
        <v>#REF!</v>
      </c>
      <c r="G120" s="37">
        <f>+SUM(G121:G124)</f>
        <v>833100360</v>
      </c>
      <c r="H120" s="78" t="e">
        <f t="shared" si="23"/>
        <v>#REF!</v>
      </c>
    </row>
    <row r="121" spans="2:9" x14ac:dyDescent="0.25">
      <c r="B121" s="31" t="s">
        <v>75</v>
      </c>
      <c r="C121" s="184" t="e">
        <f>+#REF!</f>
        <v>#REF!</v>
      </c>
      <c r="D121" s="34"/>
      <c r="E121" s="34"/>
      <c r="F121" s="20" t="e">
        <f t="shared" ref="F121:F125" si="28">SUM(C121:E121)</f>
        <v>#REF!</v>
      </c>
      <c r="G121" s="32">
        <v>595295585</v>
      </c>
      <c r="H121" s="79" t="e">
        <f t="shared" si="23"/>
        <v>#REF!</v>
      </c>
    </row>
    <row r="122" spans="2:9" x14ac:dyDescent="0.25">
      <c r="B122" s="31" t="s">
        <v>76</v>
      </c>
      <c r="C122" s="184" t="e">
        <f>+#REF!</f>
        <v>#REF!</v>
      </c>
      <c r="D122" s="34"/>
      <c r="E122" s="34"/>
      <c r="F122" s="20" t="e">
        <f t="shared" si="28"/>
        <v>#REF!</v>
      </c>
      <c r="G122" s="32">
        <v>142227259</v>
      </c>
      <c r="H122" s="79" t="e">
        <f t="shared" si="23"/>
        <v>#REF!</v>
      </c>
    </row>
    <row r="123" spans="2:9" x14ac:dyDescent="0.25">
      <c r="B123" s="31" t="s">
        <v>77</v>
      </c>
      <c r="C123" s="184" t="e">
        <f>+#REF!</f>
        <v>#REF!</v>
      </c>
      <c r="D123" s="34"/>
      <c r="E123" s="34"/>
      <c r="F123" s="20" t="e">
        <f t="shared" si="28"/>
        <v>#REF!</v>
      </c>
      <c r="G123" s="23">
        <v>95577516</v>
      </c>
      <c r="H123" s="77" t="e">
        <f t="shared" si="23"/>
        <v>#REF!</v>
      </c>
    </row>
    <row r="124" spans="2:9" x14ac:dyDescent="0.25">
      <c r="B124" s="56" t="s">
        <v>172</v>
      </c>
      <c r="C124" s="185">
        <f>+C125</f>
        <v>0</v>
      </c>
      <c r="D124" s="36"/>
      <c r="E124" s="36">
        <f>+E125</f>
        <v>0</v>
      </c>
      <c r="F124" s="48">
        <f>+F125</f>
        <v>0</v>
      </c>
      <c r="G124" s="37">
        <v>0</v>
      </c>
      <c r="H124" s="78" t="e">
        <f t="shared" si="23"/>
        <v>#DIV/0!</v>
      </c>
      <c r="I124" s="194"/>
    </row>
    <row r="125" spans="2:9" ht="16.5" thickBot="1" x14ac:dyDescent="0.3">
      <c r="B125" s="31" t="s">
        <v>170</v>
      </c>
      <c r="C125" s="189">
        <v>0</v>
      </c>
      <c r="D125" s="55"/>
      <c r="E125" s="55"/>
      <c r="F125" s="20">
        <f t="shared" si="28"/>
        <v>0</v>
      </c>
      <c r="G125" s="23">
        <v>0</v>
      </c>
      <c r="H125" s="77" t="e">
        <f t="shared" si="23"/>
        <v>#DIV/0!</v>
      </c>
      <c r="I125" s="194"/>
    </row>
    <row r="126" spans="2:9" x14ac:dyDescent="0.25">
      <c r="B126" s="57" t="s">
        <v>133</v>
      </c>
      <c r="C126" s="190" t="e">
        <f>+C76+C20+C74</f>
        <v>#REF!</v>
      </c>
      <c r="D126" s="58">
        <f>+D76+D20+D74</f>
        <v>0</v>
      </c>
      <c r="E126" s="58">
        <f>+E76+E20+E74</f>
        <v>0</v>
      </c>
      <c r="F126" s="59" t="e">
        <f>+F76+F20+F74</f>
        <v>#REF!</v>
      </c>
      <c r="G126" s="60">
        <f>+G76+G20+G74</f>
        <v>3815618844.98</v>
      </c>
      <c r="H126" s="83" t="e">
        <f t="shared" si="23"/>
        <v>#REF!</v>
      </c>
    </row>
    <row r="127" spans="2:9" x14ac:dyDescent="0.25">
      <c r="B127" s="61" t="s">
        <v>44</v>
      </c>
      <c r="C127" s="185" t="e">
        <f>+C18-C126</f>
        <v>#REF!</v>
      </c>
      <c r="D127" s="36">
        <f>+D18-D126</f>
        <v>0</v>
      </c>
      <c r="E127" s="36">
        <f>+E18-E126</f>
        <v>0</v>
      </c>
      <c r="F127" s="48" t="e">
        <f>+F18-F126</f>
        <v>#REF!</v>
      </c>
      <c r="G127" s="48">
        <f>+G18-G126</f>
        <v>4975438759.0523376</v>
      </c>
      <c r="H127" s="78" t="e">
        <f t="shared" si="23"/>
        <v>#REF!</v>
      </c>
    </row>
    <row r="128" spans="2:9" ht="16.5" thickBot="1" x14ac:dyDescent="0.3">
      <c r="B128" s="62" t="s">
        <v>45</v>
      </c>
      <c r="C128" s="191" t="e">
        <f>SUM(C126:C127)</f>
        <v>#REF!</v>
      </c>
      <c r="D128" s="63">
        <f t="shared" ref="D128:F128" si="29">SUM(D126:D127)</f>
        <v>0</v>
      </c>
      <c r="E128" s="63">
        <f t="shared" si="29"/>
        <v>0</v>
      </c>
      <c r="F128" s="64" t="e">
        <f t="shared" si="29"/>
        <v>#REF!</v>
      </c>
      <c r="G128" s="65">
        <f>SUM(G126:G127)</f>
        <v>8791057604.0323372</v>
      </c>
      <c r="H128" s="84" t="e">
        <f t="shared" si="23"/>
        <v>#REF!</v>
      </c>
    </row>
    <row r="129" spans="2:63" x14ac:dyDescent="0.25">
      <c r="B129" s="4" t="s">
        <v>46</v>
      </c>
      <c r="C129" s="192" t="e">
        <f>+C18-C128</f>
        <v>#REF!</v>
      </c>
      <c r="D129" s="3">
        <f>+D18-D128</f>
        <v>0</v>
      </c>
      <c r="E129" s="3">
        <f>+E18-E128</f>
        <v>0</v>
      </c>
      <c r="F129" s="3" t="e">
        <f>+F18-F128</f>
        <v>#REF!</v>
      </c>
      <c r="J129" s="246"/>
    </row>
    <row r="130" spans="2:63" x14ac:dyDescent="0.25">
      <c r="B130" s="66"/>
      <c r="J130" s="199"/>
    </row>
    <row r="131" spans="2:63" x14ac:dyDescent="0.25">
      <c r="B131" s="66"/>
    </row>
    <row r="133" spans="2:63" s="67" customFormat="1" x14ac:dyDescent="0.25">
      <c r="C133" s="193"/>
      <c r="D133" s="52"/>
      <c r="E133" s="52"/>
      <c r="F133" s="71"/>
      <c r="G133" s="52"/>
      <c r="H133" s="86"/>
      <c r="I133" s="244"/>
      <c r="J133" s="202"/>
      <c r="K133" s="203"/>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row>
    <row r="134" spans="2:63" s="67" customFormat="1" x14ac:dyDescent="0.25">
      <c r="C134" s="193"/>
      <c r="D134" s="52"/>
      <c r="E134" s="52"/>
      <c r="F134" s="3"/>
      <c r="G134" s="52"/>
      <c r="H134" s="87"/>
      <c r="I134" s="244"/>
      <c r="J134" s="202"/>
      <c r="K134" s="203"/>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row>
    <row r="135" spans="2:63" s="67" customFormat="1" x14ac:dyDescent="0.25">
      <c r="C135" s="193"/>
      <c r="D135" s="52"/>
      <c r="E135" s="52"/>
      <c r="F135" s="3"/>
      <c r="G135" s="52"/>
      <c r="H135" s="88"/>
      <c r="I135" s="244"/>
      <c r="J135" s="202"/>
      <c r="K135" s="203"/>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row>
    <row r="136" spans="2:63" s="67" customFormat="1" x14ac:dyDescent="0.25">
      <c r="C136" s="193"/>
      <c r="D136" s="52"/>
      <c r="E136" s="52"/>
      <c r="F136" s="3"/>
      <c r="G136" s="52"/>
      <c r="H136" s="88"/>
      <c r="I136" s="244"/>
      <c r="J136" s="202"/>
      <c r="K136" s="203"/>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row>
    <row r="137" spans="2:63" s="67" customFormat="1" x14ac:dyDescent="0.25">
      <c r="C137" s="193"/>
      <c r="D137" s="52"/>
      <c r="E137" s="52"/>
      <c r="F137" s="52"/>
      <c r="G137" s="52"/>
      <c r="H137" s="88"/>
      <c r="I137" s="244"/>
      <c r="J137" s="202"/>
      <c r="K137" s="203"/>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row>
    <row r="138" spans="2:63" s="67" customFormat="1" x14ac:dyDescent="0.25">
      <c r="C138" s="193"/>
      <c r="D138" s="52"/>
      <c r="E138" s="52"/>
      <c r="F138" s="52"/>
      <c r="G138" s="52"/>
      <c r="H138" s="89"/>
      <c r="I138" s="244"/>
      <c r="J138" s="202"/>
      <c r="K138" s="203"/>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row>
    <row r="139" spans="2:63" s="67" customFormat="1" x14ac:dyDescent="0.25">
      <c r="C139" s="193"/>
      <c r="D139" s="52"/>
      <c r="E139" s="52"/>
      <c r="F139" s="52"/>
      <c r="G139" s="52"/>
      <c r="H139" s="90"/>
      <c r="I139" s="244"/>
      <c r="J139" s="202"/>
      <c r="K139" s="203"/>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row>
    <row r="140" spans="2:63" x14ac:dyDescent="0.25">
      <c r="H140" s="89"/>
    </row>
    <row r="141" spans="2:63" x14ac:dyDescent="0.25">
      <c r="H141" s="89"/>
    </row>
  </sheetData>
  <autoFilter ref="B7:H132" xr:uid="{00000000-0009-0000-0000-000000000000}"/>
  <mergeCells count="6">
    <mergeCell ref="B8:B9"/>
    <mergeCell ref="B2:H2"/>
    <mergeCell ref="B3:H3"/>
    <mergeCell ref="B4:H4"/>
    <mergeCell ref="B5:H5"/>
    <mergeCell ref="B6:H6"/>
  </mergeCells>
  <printOptions horizontalCentered="1" gridLines="1"/>
  <pageMargins left="0.39370078740157483" right="0.39370078740157483" top="0.39370078740157483" bottom="0.39370078740157483" header="0.51181102362204722" footer="0.51181102362204722"/>
  <pageSetup scale="8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11"/>
  <sheetViews>
    <sheetView zoomScaleNormal="100" workbookViewId="0">
      <selection activeCell="F11" sqref="F11"/>
    </sheetView>
  </sheetViews>
  <sheetFormatPr baseColWidth="10" defaultRowHeight="15" x14ac:dyDescent="0.25"/>
  <cols>
    <col min="1" max="1" width="11.42578125" style="109"/>
    <col min="2" max="2" width="41" style="109" customWidth="1"/>
    <col min="3" max="3" width="18.140625" style="109" customWidth="1"/>
    <col min="4" max="4" width="13" style="109" customWidth="1"/>
    <col min="5" max="5" width="12" style="109" customWidth="1"/>
    <col min="6" max="6" width="17.42578125" style="109" bestFit="1" customWidth="1"/>
    <col min="7" max="7" width="15" style="109" customWidth="1"/>
    <col min="8" max="8" width="14" style="109" bestFit="1" customWidth="1"/>
    <col min="9" max="9" width="70.5703125" style="109" customWidth="1"/>
    <col min="10" max="16384" width="11.42578125" style="109"/>
  </cols>
  <sheetData>
    <row r="1" spans="2:12" ht="15.75" x14ac:dyDescent="0.25">
      <c r="B1" s="264" t="s">
        <v>12</v>
      </c>
      <c r="C1" s="264"/>
      <c r="D1" s="264"/>
      <c r="E1" s="264"/>
      <c r="F1" s="264"/>
      <c r="G1" s="264"/>
      <c r="H1" s="264"/>
      <c r="I1" s="264"/>
    </row>
    <row r="2" spans="2:12" x14ac:dyDescent="0.25">
      <c r="B2" s="265" t="s">
        <v>208</v>
      </c>
      <c r="C2" s="265"/>
      <c r="D2" s="265"/>
      <c r="E2" s="265"/>
      <c r="F2" s="265"/>
      <c r="G2" s="265"/>
      <c r="H2" s="265"/>
      <c r="I2" s="265"/>
    </row>
    <row r="3" spans="2:12" x14ac:dyDescent="0.25">
      <c r="B3" s="265"/>
      <c r="C3" s="265"/>
      <c r="D3" s="265"/>
      <c r="E3" s="265"/>
      <c r="F3" s="265"/>
      <c r="G3" s="265"/>
      <c r="H3" s="265"/>
      <c r="I3" s="265"/>
    </row>
    <row r="4" spans="2:12" ht="16.5" thickBot="1" x14ac:dyDescent="0.3">
      <c r="B4" s="215"/>
      <c r="C4" s="215"/>
      <c r="D4" s="215"/>
      <c r="E4" s="215"/>
      <c r="F4" s="215"/>
      <c r="G4" s="215"/>
      <c r="H4" s="215"/>
      <c r="I4" s="215"/>
    </row>
    <row r="5" spans="2:12" ht="32.25" thickBot="1" x14ac:dyDescent="0.3">
      <c r="B5" s="125" t="s">
        <v>69</v>
      </c>
      <c r="C5" s="107" t="s">
        <v>96</v>
      </c>
      <c r="D5" s="126" t="s">
        <v>53</v>
      </c>
      <c r="E5" s="74" t="s">
        <v>63</v>
      </c>
      <c r="F5" s="234" t="s">
        <v>150</v>
      </c>
      <c r="G5" s="235" t="s">
        <v>147</v>
      </c>
      <c r="H5" s="236" t="s">
        <v>60</v>
      </c>
      <c r="I5" s="131" t="s">
        <v>61</v>
      </c>
    </row>
    <row r="6" spans="2:12" ht="15.75" x14ac:dyDescent="0.25">
      <c r="B6" s="217" t="s">
        <v>8</v>
      </c>
      <c r="C6" s="218"/>
      <c r="D6" s="219"/>
      <c r="E6" s="220"/>
      <c r="F6" s="230"/>
      <c r="G6" s="231"/>
      <c r="H6" s="222"/>
      <c r="I6" s="221"/>
    </row>
    <row r="7" spans="2:12" s="124" customFormat="1" ht="15.75" x14ac:dyDescent="0.25">
      <c r="B7" s="98" t="s">
        <v>151</v>
      </c>
      <c r="C7" s="174"/>
      <c r="D7" s="73"/>
      <c r="E7" s="212"/>
      <c r="F7" s="233">
        <f>SUM(F8:F8)</f>
        <v>0</v>
      </c>
      <c r="G7" s="237">
        <v>0</v>
      </c>
      <c r="H7" s="224"/>
      <c r="I7" s="173"/>
      <c r="J7" s="127"/>
      <c r="K7" s="127"/>
      <c r="L7" s="128"/>
    </row>
    <row r="8" spans="2:12" ht="45" x14ac:dyDescent="0.25">
      <c r="B8" s="214" t="s">
        <v>209</v>
      </c>
      <c r="C8" s="176">
        <v>2000000</v>
      </c>
      <c r="D8" s="159">
        <v>44</v>
      </c>
      <c r="E8" s="213" t="s">
        <v>210</v>
      </c>
      <c r="F8" s="238">
        <v>0</v>
      </c>
      <c r="G8" s="232">
        <v>0</v>
      </c>
      <c r="H8" s="223">
        <v>1</v>
      </c>
      <c r="I8" s="216" t="s">
        <v>242</v>
      </c>
    </row>
    <row r="9" spans="2:12" s="124" customFormat="1" ht="15.75" x14ac:dyDescent="0.25">
      <c r="B9" s="98" t="s">
        <v>174</v>
      </c>
      <c r="C9" s="174"/>
      <c r="D9" s="73"/>
      <c r="E9" s="212"/>
      <c r="F9" s="233">
        <f>SUM(F10)</f>
        <v>0</v>
      </c>
      <c r="G9" s="237">
        <f>SUM(G10:G17)</f>
        <v>0</v>
      </c>
      <c r="H9" s="224">
        <v>1</v>
      </c>
      <c r="I9" s="173"/>
      <c r="J9" s="127"/>
      <c r="K9" s="127"/>
      <c r="L9" s="128"/>
    </row>
    <row r="10" spans="2:12" ht="76.5" thickBot="1" x14ac:dyDescent="0.3">
      <c r="B10" s="93" t="s">
        <v>211</v>
      </c>
      <c r="C10" s="225">
        <v>14000000</v>
      </c>
      <c r="D10" s="226">
        <v>1</v>
      </c>
      <c r="E10" s="227" t="s">
        <v>93</v>
      </c>
      <c r="F10" s="239">
        <v>0</v>
      </c>
      <c r="G10" s="240">
        <v>0</v>
      </c>
      <c r="H10" s="243">
        <v>1</v>
      </c>
      <c r="I10" s="228" t="s">
        <v>212</v>
      </c>
    </row>
    <row r="11" spans="2:12" ht="16.5" thickBot="1" x14ac:dyDescent="0.3">
      <c r="B11" s="129" t="s">
        <v>45</v>
      </c>
      <c r="C11" s="151"/>
      <c r="D11" s="130"/>
      <c r="E11" s="175"/>
      <c r="F11" s="241">
        <f>+F9+F7</f>
        <v>0</v>
      </c>
      <c r="G11" s="242">
        <v>0</v>
      </c>
      <c r="H11" s="229">
        <v>1</v>
      </c>
      <c r="I11" s="132"/>
    </row>
  </sheetData>
  <mergeCells count="2">
    <mergeCell ref="B1:I1"/>
    <mergeCell ref="B2:I3"/>
  </mergeCells>
  <printOptions horizontalCentered="1"/>
  <pageMargins left="0.19685039370078741" right="0.19685039370078741" top="0.39370078740157483" bottom="0.3937007874015748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8A83-F52E-418E-BBF9-560138D60AF9}">
  <dimension ref="A1:N73"/>
  <sheetViews>
    <sheetView showGridLines="0" tabSelected="1" zoomScale="70" zoomScaleNormal="70" workbookViewId="0">
      <selection activeCell="H69" sqref="H69"/>
    </sheetView>
  </sheetViews>
  <sheetFormatPr baseColWidth="10" defaultColWidth="20.28515625" defaultRowHeight="15" x14ac:dyDescent="0.25"/>
  <cols>
    <col min="1" max="2" width="30.85546875" style="120" customWidth="1"/>
    <col min="3" max="3" width="36.42578125" style="110" customWidth="1"/>
    <col min="4" max="4" width="57.5703125" style="110" customWidth="1"/>
    <col min="5" max="5" width="16.42578125" style="266" customWidth="1"/>
    <col min="6" max="6" width="21.140625" style="267" bestFit="1" customWidth="1"/>
    <col min="7" max="7" width="18.7109375" style="110" customWidth="1"/>
    <col min="8" max="8" width="25.28515625" style="268" customWidth="1"/>
    <col min="9" max="9" width="92.28515625" style="110" customWidth="1"/>
    <col min="10" max="11" width="0" style="110" hidden="1" customWidth="1"/>
    <col min="12" max="12" width="21" style="269" bestFit="1" customWidth="1"/>
    <col min="13" max="13" width="11.7109375" style="110" customWidth="1"/>
    <col min="14" max="257" width="20.28515625" style="110"/>
    <col min="258" max="258" width="45.28515625" style="110" bestFit="1" customWidth="1"/>
    <col min="259" max="259" width="0" style="110" hidden="1" customWidth="1"/>
    <col min="260" max="260" width="15" style="110" bestFit="1" customWidth="1"/>
    <col min="261" max="261" width="12.28515625" style="110" bestFit="1" customWidth="1"/>
    <col min="262" max="264" width="16.7109375" style="110" bestFit="1" customWidth="1"/>
    <col min="265" max="265" width="73.28515625" style="110" customWidth="1"/>
    <col min="266" max="513" width="20.28515625" style="110"/>
    <col min="514" max="514" width="45.28515625" style="110" bestFit="1" customWidth="1"/>
    <col min="515" max="515" width="0" style="110" hidden="1" customWidth="1"/>
    <col min="516" max="516" width="15" style="110" bestFit="1" customWidth="1"/>
    <col min="517" max="517" width="12.28515625" style="110" bestFit="1" customWidth="1"/>
    <col min="518" max="520" width="16.7109375" style="110" bestFit="1" customWidth="1"/>
    <col min="521" max="521" width="73.28515625" style="110" customWidth="1"/>
    <col min="522" max="769" width="20.28515625" style="110"/>
    <col min="770" max="770" width="45.28515625" style="110" bestFit="1" customWidth="1"/>
    <col min="771" max="771" width="0" style="110" hidden="1" customWidth="1"/>
    <col min="772" max="772" width="15" style="110" bestFit="1" customWidth="1"/>
    <col min="773" max="773" width="12.28515625" style="110" bestFit="1" customWidth="1"/>
    <col min="774" max="776" width="16.7109375" style="110" bestFit="1" customWidth="1"/>
    <col min="777" max="777" width="73.28515625" style="110" customWidth="1"/>
    <col min="778" max="1025" width="20.28515625" style="110"/>
    <col min="1026" max="1026" width="45.28515625" style="110" bestFit="1" customWidth="1"/>
    <col min="1027" max="1027" width="0" style="110" hidden="1" customWidth="1"/>
    <col min="1028" max="1028" width="15" style="110" bestFit="1" customWidth="1"/>
    <col min="1029" max="1029" width="12.28515625" style="110" bestFit="1" customWidth="1"/>
    <col min="1030" max="1032" width="16.7109375" style="110" bestFit="1" customWidth="1"/>
    <col min="1033" max="1033" width="73.28515625" style="110" customWidth="1"/>
    <col min="1034" max="1281" width="20.28515625" style="110"/>
    <col min="1282" max="1282" width="45.28515625" style="110" bestFit="1" customWidth="1"/>
    <col min="1283" max="1283" width="0" style="110" hidden="1" customWidth="1"/>
    <col min="1284" max="1284" width="15" style="110" bestFit="1" customWidth="1"/>
    <col min="1285" max="1285" width="12.28515625" style="110" bestFit="1" customWidth="1"/>
    <col min="1286" max="1288" width="16.7109375" style="110" bestFit="1" customWidth="1"/>
    <col min="1289" max="1289" width="73.28515625" style="110" customWidth="1"/>
    <col min="1290" max="1537" width="20.28515625" style="110"/>
    <col min="1538" max="1538" width="45.28515625" style="110" bestFit="1" customWidth="1"/>
    <col min="1539" max="1539" width="0" style="110" hidden="1" customWidth="1"/>
    <col min="1540" max="1540" width="15" style="110" bestFit="1" customWidth="1"/>
    <col min="1541" max="1541" width="12.28515625" style="110" bestFit="1" customWidth="1"/>
    <col min="1542" max="1544" width="16.7109375" style="110" bestFit="1" customWidth="1"/>
    <col min="1545" max="1545" width="73.28515625" style="110" customWidth="1"/>
    <col min="1546" max="1793" width="20.28515625" style="110"/>
    <col min="1794" max="1794" width="45.28515625" style="110" bestFit="1" customWidth="1"/>
    <col min="1795" max="1795" width="0" style="110" hidden="1" customWidth="1"/>
    <col min="1796" max="1796" width="15" style="110" bestFit="1" customWidth="1"/>
    <col min="1797" max="1797" width="12.28515625" style="110" bestFit="1" customWidth="1"/>
    <col min="1798" max="1800" width="16.7109375" style="110" bestFit="1" customWidth="1"/>
    <col min="1801" max="1801" width="73.28515625" style="110" customWidth="1"/>
    <col min="1802" max="2049" width="20.28515625" style="110"/>
    <col min="2050" max="2050" width="45.28515625" style="110" bestFit="1" customWidth="1"/>
    <col min="2051" max="2051" width="0" style="110" hidden="1" customWidth="1"/>
    <col min="2052" max="2052" width="15" style="110" bestFit="1" customWidth="1"/>
    <col min="2053" max="2053" width="12.28515625" style="110" bestFit="1" customWidth="1"/>
    <col min="2054" max="2056" width="16.7109375" style="110" bestFit="1" customWidth="1"/>
    <col min="2057" max="2057" width="73.28515625" style="110" customWidth="1"/>
    <col min="2058" max="2305" width="20.28515625" style="110"/>
    <col min="2306" max="2306" width="45.28515625" style="110" bestFit="1" customWidth="1"/>
    <col min="2307" max="2307" width="0" style="110" hidden="1" customWidth="1"/>
    <col min="2308" max="2308" width="15" style="110" bestFit="1" customWidth="1"/>
    <col min="2309" max="2309" width="12.28515625" style="110" bestFit="1" customWidth="1"/>
    <col min="2310" max="2312" width="16.7109375" style="110" bestFit="1" customWidth="1"/>
    <col min="2313" max="2313" width="73.28515625" style="110" customWidth="1"/>
    <col min="2314" max="2561" width="20.28515625" style="110"/>
    <col min="2562" max="2562" width="45.28515625" style="110" bestFit="1" customWidth="1"/>
    <col min="2563" max="2563" width="0" style="110" hidden="1" customWidth="1"/>
    <col min="2564" max="2564" width="15" style="110" bestFit="1" customWidth="1"/>
    <col min="2565" max="2565" width="12.28515625" style="110" bestFit="1" customWidth="1"/>
    <col min="2566" max="2568" width="16.7109375" style="110" bestFit="1" customWidth="1"/>
    <col min="2569" max="2569" width="73.28515625" style="110" customWidth="1"/>
    <col min="2570" max="2817" width="20.28515625" style="110"/>
    <col min="2818" max="2818" width="45.28515625" style="110" bestFit="1" customWidth="1"/>
    <col min="2819" max="2819" width="0" style="110" hidden="1" customWidth="1"/>
    <col min="2820" max="2820" width="15" style="110" bestFit="1" customWidth="1"/>
    <col min="2821" max="2821" width="12.28515625" style="110" bestFit="1" customWidth="1"/>
    <col min="2822" max="2824" width="16.7109375" style="110" bestFit="1" customWidth="1"/>
    <col min="2825" max="2825" width="73.28515625" style="110" customWidth="1"/>
    <col min="2826" max="3073" width="20.28515625" style="110"/>
    <col min="3074" max="3074" width="45.28515625" style="110" bestFit="1" customWidth="1"/>
    <col min="3075" max="3075" width="0" style="110" hidden="1" customWidth="1"/>
    <col min="3076" max="3076" width="15" style="110" bestFit="1" customWidth="1"/>
    <col min="3077" max="3077" width="12.28515625" style="110" bestFit="1" customWidth="1"/>
    <col min="3078" max="3080" width="16.7109375" style="110" bestFit="1" customWidth="1"/>
    <col min="3081" max="3081" width="73.28515625" style="110" customWidth="1"/>
    <col min="3082" max="3329" width="20.28515625" style="110"/>
    <col min="3330" max="3330" width="45.28515625" style="110" bestFit="1" customWidth="1"/>
    <col min="3331" max="3331" width="0" style="110" hidden="1" customWidth="1"/>
    <col min="3332" max="3332" width="15" style="110" bestFit="1" customWidth="1"/>
    <col min="3333" max="3333" width="12.28515625" style="110" bestFit="1" customWidth="1"/>
    <col min="3334" max="3336" width="16.7109375" style="110" bestFit="1" customWidth="1"/>
    <col min="3337" max="3337" width="73.28515625" style="110" customWidth="1"/>
    <col min="3338" max="3585" width="20.28515625" style="110"/>
    <col min="3586" max="3586" width="45.28515625" style="110" bestFit="1" customWidth="1"/>
    <col min="3587" max="3587" width="0" style="110" hidden="1" customWidth="1"/>
    <col min="3588" max="3588" width="15" style="110" bestFit="1" customWidth="1"/>
    <col min="3589" max="3589" width="12.28515625" style="110" bestFit="1" customWidth="1"/>
    <col min="3590" max="3592" width="16.7109375" style="110" bestFit="1" customWidth="1"/>
    <col min="3593" max="3593" width="73.28515625" style="110" customWidth="1"/>
    <col min="3594" max="3841" width="20.28515625" style="110"/>
    <col min="3842" max="3842" width="45.28515625" style="110" bestFit="1" customWidth="1"/>
    <col min="3843" max="3843" width="0" style="110" hidden="1" customWidth="1"/>
    <col min="3844" max="3844" width="15" style="110" bestFit="1" customWidth="1"/>
    <col min="3845" max="3845" width="12.28515625" style="110" bestFit="1" customWidth="1"/>
    <col min="3846" max="3848" width="16.7109375" style="110" bestFit="1" customWidth="1"/>
    <col min="3849" max="3849" width="73.28515625" style="110" customWidth="1"/>
    <col min="3850" max="4097" width="20.28515625" style="110"/>
    <col min="4098" max="4098" width="45.28515625" style="110" bestFit="1" customWidth="1"/>
    <col min="4099" max="4099" width="0" style="110" hidden="1" customWidth="1"/>
    <col min="4100" max="4100" width="15" style="110" bestFit="1" customWidth="1"/>
    <col min="4101" max="4101" width="12.28515625" style="110" bestFit="1" customWidth="1"/>
    <col min="4102" max="4104" width="16.7109375" style="110" bestFit="1" customWidth="1"/>
    <col min="4105" max="4105" width="73.28515625" style="110" customWidth="1"/>
    <col min="4106" max="4353" width="20.28515625" style="110"/>
    <col min="4354" max="4354" width="45.28515625" style="110" bestFit="1" customWidth="1"/>
    <col min="4355" max="4355" width="0" style="110" hidden="1" customWidth="1"/>
    <col min="4356" max="4356" width="15" style="110" bestFit="1" customWidth="1"/>
    <col min="4357" max="4357" width="12.28515625" style="110" bestFit="1" customWidth="1"/>
    <col min="4358" max="4360" width="16.7109375" style="110" bestFit="1" customWidth="1"/>
    <col min="4361" max="4361" width="73.28515625" style="110" customWidth="1"/>
    <col min="4362" max="4609" width="20.28515625" style="110"/>
    <col min="4610" max="4610" width="45.28515625" style="110" bestFit="1" customWidth="1"/>
    <col min="4611" max="4611" width="0" style="110" hidden="1" customWidth="1"/>
    <col min="4612" max="4612" width="15" style="110" bestFit="1" customWidth="1"/>
    <col min="4613" max="4613" width="12.28515625" style="110" bestFit="1" customWidth="1"/>
    <col min="4614" max="4616" width="16.7109375" style="110" bestFit="1" customWidth="1"/>
    <col min="4617" max="4617" width="73.28515625" style="110" customWidth="1"/>
    <col min="4618" max="4865" width="20.28515625" style="110"/>
    <col min="4866" max="4866" width="45.28515625" style="110" bestFit="1" customWidth="1"/>
    <col min="4867" max="4867" width="0" style="110" hidden="1" customWidth="1"/>
    <col min="4868" max="4868" width="15" style="110" bestFit="1" customWidth="1"/>
    <col min="4869" max="4869" width="12.28515625" style="110" bestFit="1" customWidth="1"/>
    <col min="4870" max="4872" width="16.7109375" style="110" bestFit="1" customWidth="1"/>
    <col min="4873" max="4873" width="73.28515625" style="110" customWidth="1"/>
    <col min="4874" max="5121" width="20.28515625" style="110"/>
    <col min="5122" max="5122" width="45.28515625" style="110" bestFit="1" customWidth="1"/>
    <col min="5123" max="5123" width="0" style="110" hidden="1" customWidth="1"/>
    <col min="5124" max="5124" width="15" style="110" bestFit="1" customWidth="1"/>
    <col min="5125" max="5125" width="12.28515625" style="110" bestFit="1" customWidth="1"/>
    <col min="5126" max="5128" width="16.7109375" style="110" bestFit="1" customWidth="1"/>
    <col min="5129" max="5129" width="73.28515625" style="110" customWidth="1"/>
    <col min="5130" max="5377" width="20.28515625" style="110"/>
    <col min="5378" max="5378" width="45.28515625" style="110" bestFit="1" customWidth="1"/>
    <col min="5379" max="5379" width="0" style="110" hidden="1" customWidth="1"/>
    <col min="5380" max="5380" width="15" style="110" bestFit="1" customWidth="1"/>
    <col min="5381" max="5381" width="12.28515625" style="110" bestFit="1" customWidth="1"/>
    <col min="5382" max="5384" width="16.7109375" style="110" bestFit="1" customWidth="1"/>
    <col min="5385" max="5385" width="73.28515625" style="110" customWidth="1"/>
    <col min="5386" max="5633" width="20.28515625" style="110"/>
    <col min="5634" max="5634" width="45.28515625" style="110" bestFit="1" customWidth="1"/>
    <col min="5635" max="5635" width="0" style="110" hidden="1" customWidth="1"/>
    <col min="5636" max="5636" width="15" style="110" bestFit="1" customWidth="1"/>
    <col min="5637" max="5637" width="12.28515625" style="110" bestFit="1" customWidth="1"/>
    <col min="5638" max="5640" width="16.7109375" style="110" bestFit="1" customWidth="1"/>
    <col min="5641" max="5641" width="73.28515625" style="110" customWidth="1"/>
    <col min="5642" max="5889" width="20.28515625" style="110"/>
    <col min="5890" max="5890" width="45.28515625" style="110" bestFit="1" customWidth="1"/>
    <col min="5891" max="5891" width="0" style="110" hidden="1" customWidth="1"/>
    <col min="5892" max="5892" width="15" style="110" bestFit="1" customWidth="1"/>
    <col min="5893" max="5893" width="12.28515625" style="110" bestFit="1" customWidth="1"/>
    <col min="5894" max="5896" width="16.7109375" style="110" bestFit="1" customWidth="1"/>
    <col min="5897" max="5897" width="73.28515625" style="110" customWidth="1"/>
    <col min="5898" max="6145" width="20.28515625" style="110"/>
    <col min="6146" max="6146" width="45.28515625" style="110" bestFit="1" customWidth="1"/>
    <col min="6147" max="6147" width="0" style="110" hidden="1" customWidth="1"/>
    <col min="6148" max="6148" width="15" style="110" bestFit="1" customWidth="1"/>
    <col min="6149" max="6149" width="12.28515625" style="110" bestFit="1" customWidth="1"/>
    <col min="6150" max="6152" width="16.7109375" style="110" bestFit="1" customWidth="1"/>
    <col min="6153" max="6153" width="73.28515625" style="110" customWidth="1"/>
    <col min="6154" max="6401" width="20.28515625" style="110"/>
    <col min="6402" max="6402" width="45.28515625" style="110" bestFit="1" customWidth="1"/>
    <col min="6403" max="6403" width="0" style="110" hidden="1" customWidth="1"/>
    <col min="6404" max="6404" width="15" style="110" bestFit="1" customWidth="1"/>
    <col min="6405" max="6405" width="12.28515625" style="110" bestFit="1" customWidth="1"/>
    <col min="6406" max="6408" width="16.7109375" style="110" bestFit="1" customWidth="1"/>
    <col min="6409" max="6409" width="73.28515625" style="110" customWidth="1"/>
    <col min="6410" max="6657" width="20.28515625" style="110"/>
    <col min="6658" max="6658" width="45.28515625" style="110" bestFit="1" customWidth="1"/>
    <col min="6659" max="6659" width="0" style="110" hidden="1" customWidth="1"/>
    <col min="6660" max="6660" width="15" style="110" bestFit="1" customWidth="1"/>
    <col min="6661" max="6661" width="12.28515625" style="110" bestFit="1" customWidth="1"/>
    <col min="6662" max="6664" width="16.7109375" style="110" bestFit="1" customWidth="1"/>
    <col min="6665" max="6665" width="73.28515625" style="110" customWidth="1"/>
    <col min="6666" max="6913" width="20.28515625" style="110"/>
    <col min="6914" max="6914" width="45.28515625" style="110" bestFit="1" customWidth="1"/>
    <col min="6915" max="6915" width="0" style="110" hidden="1" customWidth="1"/>
    <col min="6916" max="6916" width="15" style="110" bestFit="1" customWidth="1"/>
    <col min="6917" max="6917" width="12.28515625" style="110" bestFit="1" customWidth="1"/>
    <col min="6918" max="6920" width="16.7109375" style="110" bestFit="1" customWidth="1"/>
    <col min="6921" max="6921" width="73.28515625" style="110" customWidth="1"/>
    <col min="6922" max="7169" width="20.28515625" style="110"/>
    <col min="7170" max="7170" width="45.28515625" style="110" bestFit="1" customWidth="1"/>
    <col min="7171" max="7171" width="0" style="110" hidden="1" customWidth="1"/>
    <col min="7172" max="7172" width="15" style="110" bestFit="1" customWidth="1"/>
    <col min="7173" max="7173" width="12.28515625" style="110" bestFit="1" customWidth="1"/>
    <col min="7174" max="7176" width="16.7109375" style="110" bestFit="1" customWidth="1"/>
    <col min="7177" max="7177" width="73.28515625" style="110" customWidth="1"/>
    <col min="7178" max="7425" width="20.28515625" style="110"/>
    <col min="7426" max="7426" width="45.28515625" style="110" bestFit="1" customWidth="1"/>
    <col min="7427" max="7427" width="0" style="110" hidden="1" customWidth="1"/>
    <col min="7428" max="7428" width="15" style="110" bestFit="1" customWidth="1"/>
    <col min="7429" max="7429" width="12.28515625" style="110" bestFit="1" customWidth="1"/>
    <col min="7430" max="7432" width="16.7109375" style="110" bestFit="1" customWidth="1"/>
    <col min="7433" max="7433" width="73.28515625" style="110" customWidth="1"/>
    <col min="7434" max="7681" width="20.28515625" style="110"/>
    <col min="7682" max="7682" width="45.28515625" style="110" bestFit="1" customWidth="1"/>
    <col min="7683" max="7683" width="0" style="110" hidden="1" customWidth="1"/>
    <col min="7684" max="7684" width="15" style="110" bestFit="1" customWidth="1"/>
    <col min="7685" max="7685" width="12.28515625" style="110" bestFit="1" customWidth="1"/>
    <col min="7686" max="7688" width="16.7109375" style="110" bestFit="1" customWidth="1"/>
    <col min="7689" max="7689" width="73.28515625" style="110" customWidth="1"/>
    <col min="7690" max="7937" width="20.28515625" style="110"/>
    <col min="7938" max="7938" width="45.28515625" style="110" bestFit="1" customWidth="1"/>
    <col min="7939" max="7939" width="0" style="110" hidden="1" customWidth="1"/>
    <col min="7940" max="7940" width="15" style="110" bestFit="1" customWidth="1"/>
    <col min="7941" max="7941" width="12.28515625" style="110" bestFit="1" customWidth="1"/>
    <col min="7942" max="7944" width="16.7109375" style="110" bestFit="1" customWidth="1"/>
    <col min="7945" max="7945" width="73.28515625" style="110" customWidth="1"/>
    <col min="7946" max="8193" width="20.28515625" style="110"/>
    <col min="8194" max="8194" width="45.28515625" style="110" bestFit="1" customWidth="1"/>
    <col min="8195" max="8195" width="0" style="110" hidden="1" customWidth="1"/>
    <col min="8196" max="8196" width="15" style="110" bestFit="1" customWidth="1"/>
    <col min="8197" max="8197" width="12.28515625" style="110" bestFit="1" customWidth="1"/>
    <col min="8198" max="8200" width="16.7109375" style="110" bestFit="1" customWidth="1"/>
    <col min="8201" max="8201" width="73.28515625" style="110" customWidth="1"/>
    <col min="8202" max="8449" width="20.28515625" style="110"/>
    <col min="8450" max="8450" width="45.28515625" style="110" bestFit="1" customWidth="1"/>
    <col min="8451" max="8451" width="0" style="110" hidden="1" customWidth="1"/>
    <col min="8452" max="8452" width="15" style="110" bestFit="1" customWidth="1"/>
    <col min="8453" max="8453" width="12.28515625" style="110" bestFit="1" customWidth="1"/>
    <col min="8454" max="8456" width="16.7109375" style="110" bestFit="1" customWidth="1"/>
    <col min="8457" max="8457" width="73.28515625" style="110" customWidth="1"/>
    <col min="8458" max="8705" width="20.28515625" style="110"/>
    <col min="8706" max="8706" width="45.28515625" style="110" bestFit="1" customWidth="1"/>
    <col min="8707" max="8707" width="0" style="110" hidden="1" customWidth="1"/>
    <col min="8708" max="8708" width="15" style="110" bestFit="1" customWidth="1"/>
    <col min="8709" max="8709" width="12.28515625" style="110" bestFit="1" customWidth="1"/>
    <col min="8710" max="8712" width="16.7109375" style="110" bestFit="1" customWidth="1"/>
    <col min="8713" max="8713" width="73.28515625" style="110" customWidth="1"/>
    <col min="8714" max="8961" width="20.28515625" style="110"/>
    <col min="8962" max="8962" width="45.28515625" style="110" bestFit="1" customWidth="1"/>
    <col min="8963" max="8963" width="0" style="110" hidden="1" customWidth="1"/>
    <col min="8964" max="8964" width="15" style="110" bestFit="1" customWidth="1"/>
    <col min="8965" max="8965" width="12.28515625" style="110" bestFit="1" customWidth="1"/>
    <col min="8966" max="8968" width="16.7109375" style="110" bestFit="1" customWidth="1"/>
    <col min="8969" max="8969" width="73.28515625" style="110" customWidth="1"/>
    <col min="8970" max="9217" width="20.28515625" style="110"/>
    <col min="9218" max="9218" width="45.28515625" style="110" bestFit="1" customWidth="1"/>
    <col min="9219" max="9219" width="0" style="110" hidden="1" customWidth="1"/>
    <col min="9220" max="9220" width="15" style="110" bestFit="1" customWidth="1"/>
    <col min="9221" max="9221" width="12.28515625" style="110" bestFit="1" customWidth="1"/>
    <col min="9222" max="9224" width="16.7109375" style="110" bestFit="1" customWidth="1"/>
    <col min="9225" max="9225" width="73.28515625" style="110" customWidth="1"/>
    <col min="9226" max="9473" width="20.28515625" style="110"/>
    <col min="9474" max="9474" width="45.28515625" style="110" bestFit="1" customWidth="1"/>
    <col min="9475" max="9475" width="0" style="110" hidden="1" customWidth="1"/>
    <col min="9476" max="9476" width="15" style="110" bestFit="1" customWidth="1"/>
    <col min="9477" max="9477" width="12.28515625" style="110" bestFit="1" customWidth="1"/>
    <col min="9478" max="9480" width="16.7109375" style="110" bestFit="1" customWidth="1"/>
    <col min="9481" max="9481" width="73.28515625" style="110" customWidth="1"/>
    <col min="9482" max="9729" width="20.28515625" style="110"/>
    <col min="9730" max="9730" width="45.28515625" style="110" bestFit="1" customWidth="1"/>
    <col min="9731" max="9731" width="0" style="110" hidden="1" customWidth="1"/>
    <col min="9732" max="9732" width="15" style="110" bestFit="1" customWidth="1"/>
    <col min="9733" max="9733" width="12.28515625" style="110" bestFit="1" customWidth="1"/>
    <col min="9734" max="9736" width="16.7109375" style="110" bestFit="1" customWidth="1"/>
    <col min="9737" max="9737" width="73.28515625" style="110" customWidth="1"/>
    <col min="9738" max="9985" width="20.28515625" style="110"/>
    <col min="9986" max="9986" width="45.28515625" style="110" bestFit="1" customWidth="1"/>
    <col min="9987" max="9987" width="0" style="110" hidden="1" customWidth="1"/>
    <col min="9988" max="9988" width="15" style="110" bestFit="1" customWidth="1"/>
    <col min="9989" max="9989" width="12.28515625" style="110" bestFit="1" customWidth="1"/>
    <col min="9990" max="9992" width="16.7109375" style="110" bestFit="1" customWidth="1"/>
    <col min="9993" max="9993" width="73.28515625" style="110" customWidth="1"/>
    <col min="9994" max="10241" width="20.28515625" style="110"/>
    <col min="10242" max="10242" width="45.28515625" style="110" bestFit="1" customWidth="1"/>
    <col min="10243" max="10243" width="0" style="110" hidden="1" customWidth="1"/>
    <col min="10244" max="10244" width="15" style="110" bestFit="1" customWidth="1"/>
    <col min="10245" max="10245" width="12.28515625" style="110" bestFit="1" customWidth="1"/>
    <col min="10246" max="10248" width="16.7109375" style="110" bestFit="1" customWidth="1"/>
    <col min="10249" max="10249" width="73.28515625" style="110" customWidth="1"/>
    <col min="10250" max="10497" width="20.28515625" style="110"/>
    <col min="10498" max="10498" width="45.28515625" style="110" bestFit="1" customWidth="1"/>
    <col min="10499" max="10499" width="0" style="110" hidden="1" customWidth="1"/>
    <col min="10500" max="10500" width="15" style="110" bestFit="1" customWidth="1"/>
    <col min="10501" max="10501" width="12.28515625" style="110" bestFit="1" customWidth="1"/>
    <col min="10502" max="10504" width="16.7109375" style="110" bestFit="1" customWidth="1"/>
    <col min="10505" max="10505" width="73.28515625" style="110" customWidth="1"/>
    <col min="10506" max="10753" width="20.28515625" style="110"/>
    <col min="10754" max="10754" width="45.28515625" style="110" bestFit="1" customWidth="1"/>
    <col min="10755" max="10755" width="0" style="110" hidden="1" customWidth="1"/>
    <col min="10756" max="10756" width="15" style="110" bestFit="1" customWidth="1"/>
    <col min="10757" max="10757" width="12.28515625" style="110" bestFit="1" customWidth="1"/>
    <col min="10758" max="10760" width="16.7109375" style="110" bestFit="1" customWidth="1"/>
    <col min="10761" max="10761" width="73.28515625" style="110" customWidth="1"/>
    <col min="10762" max="11009" width="20.28515625" style="110"/>
    <col min="11010" max="11010" width="45.28515625" style="110" bestFit="1" customWidth="1"/>
    <col min="11011" max="11011" width="0" style="110" hidden="1" customWidth="1"/>
    <col min="11012" max="11012" width="15" style="110" bestFit="1" customWidth="1"/>
    <col min="11013" max="11013" width="12.28515625" style="110" bestFit="1" customWidth="1"/>
    <col min="11014" max="11016" width="16.7109375" style="110" bestFit="1" customWidth="1"/>
    <col min="11017" max="11017" width="73.28515625" style="110" customWidth="1"/>
    <col min="11018" max="11265" width="20.28515625" style="110"/>
    <col min="11266" max="11266" width="45.28515625" style="110" bestFit="1" customWidth="1"/>
    <col min="11267" max="11267" width="0" style="110" hidden="1" customWidth="1"/>
    <col min="11268" max="11268" width="15" style="110" bestFit="1" customWidth="1"/>
    <col min="11269" max="11269" width="12.28515625" style="110" bestFit="1" customWidth="1"/>
    <col min="11270" max="11272" width="16.7109375" style="110" bestFit="1" customWidth="1"/>
    <col min="11273" max="11273" width="73.28515625" style="110" customWidth="1"/>
    <col min="11274" max="11521" width="20.28515625" style="110"/>
    <col min="11522" max="11522" width="45.28515625" style="110" bestFit="1" customWidth="1"/>
    <col min="11523" max="11523" width="0" style="110" hidden="1" customWidth="1"/>
    <col min="11524" max="11524" width="15" style="110" bestFit="1" customWidth="1"/>
    <col min="11525" max="11525" width="12.28515625" style="110" bestFit="1" customWidth="1"/>
    <col min="11526" max="11528" width="16.7109375" style="110" bestFit="1" customWidth="1"/>
    <col min="11529" max="11529" width="73.28515625" style="110" customWidth="1"/>
    <col min="11530" max="11777" width="20.28515625" style="110"/>
    <col min="11778" max="11778" width="45.28515625" style="110" bestFit="1" customWidth="1"/>
    <col min="11779" max="11779" width="0" style="110" hidden="1" customWidth="1"/>
    <col min="11780" max="11780" width="15" style="110" bestFit="1" customWidth="1"/>
    <col min="11781" max="11781" width="12.28515625" style="110" bestFit="1" customWidth="1"/>
    <col min="11782" max="11784" width="16.7109375" style="110" bestFit="1" customWidth="1"/>
    <col min="11785" max="11785" width="73.28515625" style="110" customWidth="1"/>
    <col min="11786" max="12033" width="20.28515625" style="110"/>
    <col min="12034" max="12034" width="45.28515625" style="110" bestFit="1" customWidth="1"/>
    <col min="12035" max="12035" width="0" style="110" hidden="1" customWidth="1"/>
    <col min="12036" max="12036" width="15" style="110" bestFit="1" customWidth="1"/>
    <col min="12037" max="12037" width="12.28515625" style="110" bestFit="1" customWidth="1"/>
    <col min="12038" max="12040" width="16.7109375" style="110" bestFit="1" customWidth="1"/>
    <col min="12041" max="12041" width="73.28515625" style="110" customWidth="1"/>
    <col min="12042" max="12289" width="20.28515625" style="110"/>
    <col min="12290" max="12290" width="45.28515625" style="110" bestFit="1" customWidth="1"/>
    <col min="12291" max="12291" width="0" style="110" hidden="1" customWidth="1"/>
    <col min="12292" max="12292" width="15" style="110" bestFit="1" customWidth="1"/>
    <col min="12293" max="12293" width="12.28515625" style="110" bestFit="1" customWidth="1"/>
    <col min="12294" max="12296" width="16.7109375" style="110" bestFit="1" customWidth="1"/>
    <col min="12297" max="12297" width="73.28515625" style="110" customWidth="1"/>
    <col min="12298" max="12545" width="20.28515625" style="110"/>
    <col min="12546" max="12546" width="45.28515625" style="110" bestFit="1" customWidth="1"/>
    <col min="12547" max="12547" width="0" style="110" hidden="1" customWidth="1"/>
    <col min="12548" max="12548" width="15" style="110" bestFit="1" customWidth="1"/>
    <col min="12549" max="12549" width="12.28515625" style="110" bestFit="1" customWidth="1"/>
    <col min="12550" max="12552" width="16.7109375" style="110" bestFit="1" customWidth="1"/>
    <col min="12553" max="12553" width="73.28515625" style="110" customWidth="1"/>
    <col min="12554" max="12801" width="20.28515625" style="110"/>
    <col min="12802" max="12802" width="45.28515625" style="110" bestFit="1" customWidth="1"/>
    <col min="12803" max="12803" width="0" style="110" hidden="1" customWidth="1"/>
    <col min="12804" max="12804" width="15" style="110" bestFit="1" customWidth="1"/>
    <col min="12805" max="12805" width="12.28515625" style="110" bestFit="1" customWidth="1"/>
    <col min="12806" max="12808" width="16.7109375" style="110" bestFit="1" customWidth="1"/>
    <col min="12809" max="12809" width="73.28515625" style="110" customWidth="1"/>
    <col min="12810" max="13057" width="20.28515625" style="110"/>
    <col min="13058" max="13058" width="45.28515625" style="110" bestFit="1" customWidth="1"/>
    <col min="13059" max="13059" width="0" style="110" hidden="1" customWidth="1"/>
    <col min="13060" max="13060" width="15" style="110" bestFit="1" customWidth="1"/>
    <col min="13061" max="13061" width="12.28515625" style="110" bestFit="1" customWidth="1"/>
    <col min="13062" max="13064" width="16.7109375" style="110" bestFit="1" customWidth="1"/>
    <col min="13065" max="13065" width="73.28515625" style="110" customWidth="1"/>
    <col min="13066" max="13313" width="20.28515625" style="110"/>
    <col min="13314" max="13314" width="45.28515625" style="110" bestFit="1" customWidth="1"/>
    <col min="13315" max="13315" width="0" style="110" hidden="1" customWidth="1"/>
    <col min="13316" max="13316" width="15" style="110" bestFit="1" customWidth="1"/>
    <col min="13317" max="13317" width="12.28515625" style="110" bestFit="1" customWidth="1"/>
    <col min="13318" max="13320" width="16.7109375" style="110" bestFit="1" customWidth="1"/>
    <col min="13321" max="13321" width="73.28515625" style="110" customWidth="1"/>
    <col min="13322" max="13569" width="20.28515625" style="110"/>
    <col min="13570" max="13570" width="45.28515625" style="110" bestFit="1" customWidth="1"/>
    <col min="13571" max="13571" width="0" style="110" hidden="1" customWidth="1"/>
    <col min="13572" max="13572" width="15" style="110" bestFit="1" customWidth="1"/>
    <col min="13573" max="13573" width="12.28515625" style="110" bestFit="1" customWidth="1"/>
    <col min="13574" max="13576" width="16.7109375" style="110" bestFit="1" customWidth="1"/>
    <col min="13577" max="13577" width="73.28515625" style="110" customWidth="1"/>
    <col min="13578" max="13825" width="20.28515625" style="110"/>
    <col min="13826" max="13826" width="45.28515625" style="110" bestFit="1" customWidth="1"/>
    <col min="13827" max="13827" width="0" style="110" hidden="1" customWidth="1"/>
    <col min="13828" max="13828" width="15" style="110" bestFit="1" customWidth="1"/>
    <col min="13829" max="13829" width="12.28515625" style="110" bestFit="1" customWidth="1"/>
    <col min="13830" max="13832" width="16.7109375" style="110" bestFit="1" customWidth="1"/>
    <col min="13833" max="13833" width="73.28515625" style="110" customWidth="1"/>
    <col min="13834" max="14081" width="20.28515625" style="110"/>
    <col min="14082" max="14082" width="45.28515625" style="110" bestFit="1" customWidth="1"/>
    <col min="14083" max="14083" width="0" style="110" hidden="1" customWidth="1"/>
    <col min="14084" max="14084" width="15" style="110" bestFit="1" customWidth="1"/>
    <col min="14085" max="14085" width="12.28515625" style="110" bestFit="1" customWidth="1"/>
    <col min="14086" max="14088" width="16.7109375" style="110" bestFit="1" customWidth="1"/>
    <col min="14089" max="14089" width="73.28515625" style="110" customWidth="1"/>
    <col min="14090" max="14337" width="20.28515625" style="110"/>
    <col min="14338" max="14338" width="45.28515625" style="110" bestFit="1" customWidth="1"/>
    <col min="14339" max="14339" width="0" style="110" hidden="1" customWidth="1"/>
    <col min="14340" max="14340" width="15" style="110" bestFit="1" customWidth="1"/>
    <col min="14341" max="14341" width="12.28515625" style="110" bestFit="1" customWidth="1"/>
    <col min="14342" max="14344" width="16.7109375" style="110" bestFit="1" customWidth="1"/>
    <col min="14345" max="14345" width="73.28515625" style="110" customWidth="1"/>
    <col min="14346" max="14593" width="20.28515625" style="110"/>
    <col min="14594" max="14594" width="45.28515625" style="110" bestFit="1" customWidth="1"/>
    <col min="14595" max="14595" width="0" style="110" hidden="1" customWidth="1"/>
    <col min="14596" max="14596" width="15" style="110" bestFit="1" customWidth="1"/>
    <col min="14597" max="14597" width="12.28515625" style="110" bestFit="1" customWidth="1"/>
    <col min="14598" max="14600" width="16.7109375" style="110" bestFit="1" customWidth="1"/>
    <col min="14601" max="14601" width="73.28515625" style="110" customWidth="1"/>
    <col min="14602" max="14849" width="20.28515625" style="110"/>
    <col min="14850" max="14850" width="45.28515625" style="110" bestFit="1" customWidth="1"/>
    <col min="14851" max="14851" width="0" style="110" hidden="1" customWidth="1"/>
    <col min="14852" max="14852" width="15" style="110" bestFit="1" customWidth="1"/>
    <col min="14853" max="14853" width="12.28515625" style="110" bestFit="1" customWidth="1"/>
    <col min="14854" max="14856" width="16.7109375" style="110" bestFit="1" customWidth="1"/>
    <col min="14857" max="14857" width="73.28515625" style="110" customWidth="1"/>
    <col min="14858" max="15105" width="20.28515625" style="110"/>
    <col min="15106" max="15106" width="45.28515625" style="110" bestFit="1" customWidth="1"/>
    <col min="15107" max="15107" width="0" style="110" hidden="1" customWidth="1"/>
    <col min="15108" max="15108" width="15" style="110" bestFit="1" customWidth="1"/>
    <col min="15109" max="15109" width="12.28515625" style="110" bestFit="1" customWidth="1"/>
    <col min="15110" max="15112" width="16.7109375" style="110" bestFit="1" customWidth="1"/>
    <col min="15113" max="15113" width="73.28515625" style="110" customWidth="1"/>
    <col min="15114" max="15361" width="20.28515625" style="110"/>
    <col min="15362" max="15362" width="45.28515625" style="110" bestFit="1" customWidth="1"/>
    <col min="15363" max="15363" width="0" style="110" hidden="1" customWidth="1"/>
    <col min="15364" max="15364" width="15" style="110" bestFit="1" customWidth="1"/>
    <col min="15365" max="15365" width="12.28515625" style="110" bestFit="1" customWidth="1"/>
    <col min="15366" max="15368" width="16.7109375" style="110" bestFit="1" customWidth="1"/>
    <col min="15369" max="15369" width="73.28515625" style="110" customWidth="1"/>
    <col min="15370" max="15617" width="20.28515625" style="110"/>
    <col min="15618" max="15618" width="45.28515625" style="110" bestFit="1" customWidth="1"/>
    <col min="15619" max="15619" width="0" style="110" hidden="1" customWidth="1"/>
    <col min="15620" max="15620" width="15" style="110" bestFit="1" customWidth="1"/>
    <col min="15621" max="15621" width="12.28515625" style="110" bestFit="1" customWidth="1"/>
    <col min="15622" max="15624" width="16.7109375" style="110" bestFit="1" customWidth="1"/>
    <col min="15625" max="15625" width="73.28515625" style="110" customWidth="1"/>
    <col min="15626" max="15873" width="20.28515625" style="110"/>
    <col min="15874" max="15874" width="45.28515625" style="110" bestFit="1" customWidth="1"/>
    <col min="15875" max="15875" width="0" style="110" hidden="1" customWidth="1"/>
    <col min="15876" max="15876" width="15" style="110" bestFit="1" customWidth="1"/>
    <col min="15877" max="15877" width="12.28515625" style="110" bestFit="1" customWidth="1"/>
    <col min="15878" max="15880" width="16.7109375" style="110" bestFit="1" customWidth="1"/>
    <col min="15881" max="15881" width="73.28515625" style="110" customWidth="1"/>
    <col min="15882" max="16129" width="20.28515625" style="110"/>
    <col min="16130" max="16130" width="45.28515625" style="110" bestFit="1" customWidth="1"/>
    <col min="16131" max="16131" width="0" style="110" hidden="1" customWidth="1"/>
    <col min="16132" max="16132" width="15" style="110" bestFit="1" customWidth="1"/>
    <col min="16133" max="16133" width="12.28515625" style="110" bestFit="1" customWidth="1"/>
    <col min="16134" max="16136" width="16.7109375" style="110" bestFit="1" customWidth="1"/>
    <col min="16137" max="16137" width="73.28515625" style="110" customWidth="1"/>
    <col min="16138" max="16384" width="20.28515625" style="110"/>
  </cols>
  <sheetData>
    <row r="1" spans="1:14" s="111" customFormat="1" ht="18" customHeight="1" x14ac:dyDescent="0.2">
      <c r="A1" s="263" t="s">
        <v>12</v>
      </c>
      <c r="B1" s="263"/>
      <c r="C1" s="263"/>
      <c r="D1" s="263"/>
      <c r="E1" s="263"/>
      <c r="F1" s="263"/>
      <c r="G1" s="263"/>
      <c r="H1" s="263"/>
      <c r="I1" s="263"/>
    </row>
    <row r="2" spans="1:14" s="111" customFormat="1" ht="18" customHeight="1" x14ac:dyDescent="0.2">
      <c r="A2" s="263" t="s">
        <v>266</v>
      </c>
      <c r="B2" s="263"/>
      <c r="C2" s="263"/>
      <c r="D2" s="263"/>
      <c r="E2" s="263"/>
      <c r="F2" s="263"/>
      <c r="G2" s="263"/>
      <c r="H2" s="263"/>
      <c r="I2" s="263"/>
    </row>
    <row r="3" spans="1:14" ht="15.75" thickBot="1" x14ac:dyDescent="0.3"/>
    <row r="4" spans="1:14" s="120" customFormat="1" ht="34.9" customHeight="1" thickBot="1" x14ac:dyDescent="0.3">
      <c r="A4" s="270" t="s">
        <v>250</v>
      </c>
      <c r="B4" s="270" t="s">
        <v>251</v>
      </c>
      <c r="C4" s="271" t="s">
        <v>52</v>
      </c>
      <c r="D4" s="271" t="s">
        <v>252</v>
      </c>
      <c r="E4" s="272" t="s">
        <v>62</v>
      </c>
      <c r="F4" s="271" t="s">
        <v>53</v>
      </c>
      <c r="G4" s="271" t="s">
        <v>253</v>
      </c>
      <c r="H4" s="272" t="s">
        <v>265</v>
      </c>
      <c r="I4" s="273" t="s">
        <v>61</v>
      </c>
      <c r="L4" s="274"/>
    </row>
    <row r="5" spans="1:14" s="124" customFormat="1" ht="48" customHeight="1" x14ac:dyDescent="0.25">
      <c r="A5" s="310" t="s">
        <v>267</v>
      </c>
      <c r="B5" s="310" t="s">
        <v>269</v>
      </c>
      <c r="C5" s="211" t="s">
        <v>254</v>
      </c>
      <c r="D5" s="275" t="s">
        <v>255</v>
      </c>
      <c r="E5" s="276">
        <v>235100</v>
      </c>
      <c r="F5" s="277">
        <v>3</v>
      </c>
      <c r="G5" s="278" t="s">
        <v>65</v>
      </c>
      <c r="H5" s="279">
        <f>+E5*F5</f>
        <v>705300</v>
      </c>
      <c r="I5" s="280" t="s">
        <v>276</v>
      </c>
    </row>
    <row r="6" spans="1:14" s="124" customFormat="1" ht="48" customHeight="1" x14ac:dyDescent="0.25">
      <c r="A6" s="312"/>
      <c r="B6" s="312"/>
      <c r="C6" s="211" t="s">
        <v>88</v>
      </c>
      <c r="D6" s="280" t="s">
        <v>256</v>
      </c>
      <c r="E6" s="276">
        <v>30000</v>
      </c>
      <c r="F6" s="277">
        <v>1</v>
      </c>
      <c r="G6" s="278" t="s">
        <v>66</v>
      </c>
      <c r="H6" s="279">
        <f t="shared" ref="H6:H67" si="0">+E6*F6</f>
        <v>30000</v>
      </c>
      <c r="I6" s="280" t="s">
        <v>146</v>
      </c>
    </row>
    <row r="7" spans="1:14" s="124" customFormat="1" ht="48" customHeight="1" x14ac:dyDescent="0.25">
      <c r="A7" s="312"/>
      <c r="B7" s="312"/>
      <c r="C7" s="211" t="s">
        <v>95</v>
      </c>
      <c r="D7" s="280" t="s">
        <v>256</v>
      </c>
      <c r="E7" s="276">
        <v>310500</v>
      </c>
      <c r="F7" s="277">
        <v>1</v>
      </c>
      <c r="G7" s="278" t="s">
        <v>73</v>
      </c>
      <c r="H7" s="279">
        <f t="shared" si="0"/>
        <v>310500</v>
      </c>
      <c r="I7" s="280" t="s">
        <v>277</v>
      </c>
    </row>
    <row r="8" spans="1:14" s="124" customFormat="1" ht="48" customHeight="1" x14ac:dyDescent="0.25">
      <c r="A8" s="311"/>
      <c r="B8" s="311"/>
      <c r="C8" s="211" t="s">
        <v>83</v>
      </c>
      <c r="D8" s="280" t="s">
        <v>256</v>
      </c>
      <c r="E8" s="276">
        <v>114471</v>
      </c>
      <c r="F8" s="277">
        <v>2</v>
      </c>
      <c r="G8" s="278" t="s">
        <v>73</v>
      </c>
      <c r="H8" s="279">
        <f t="shared" si="0"/>
        <v>228942</v>
      </c>
      <c r="I8" s="280" t="s">
        <v>278</v>
      </c>
    </row>
    <row r="9" spans="1:14" s="124" customFormat="1" ht="48" customHeight="1" x14ac:dyDescent="0.25">
      <c r="A9" s="281" t="s">
        <v>268</v>
      </c>
      <c r="B9" s="281" t="s">
        <v>270</v>
      </c>
      <c r="C9" s="211" t="s">
        <v>54</v>
      </c>
      <c r="D9" s="275" t="s">
        <v>255</v>
      </c>
      <c r="E9" s="276">
        <v>705303.14084999997</v>
      </c>
      <c r="F9" s="277">
        <v>2</v>
      </c>
      <c r="G9" s="278" t="s">
        <v>70</v>
      </c>
      <c r="H9" s="279">
        <f t="shared" si="0"/>
        <v>1410606.2816999999</v>
      </c>
      <c r="I9" s="280" t="s">
        <v>177</v>
      </c>
    </row>
    <row r="10" spans="1:14" ht="45" x14ac:dyDescent="0.25">
      <c r="A10" s="281"/>
      <c r="B10" s="281"/>
      <c r="C10" s="282" t="s">
        <v>167</v>
      </c>
      <c r="D10" s="280" t="s">
        <v>279</v>
      </c>
      <c r="E10" s="283">
        <v>9600000</v>
      </c>
      <c r="F10" s="284">
        <v>1</v>
      </c>
      <c r="G10" s="285" t="s">
        <v>128</v>
      </c>
      <c r="H10" s="283">
        <f t="shared" si="0"/>
        <v>9600000</v>
      </c>
      <c r="I10" s="289" t="s">
        <v>227</v>
      </c>
      <c r="M10" s="100"/>
    </row>
    <row r="11" spans="1:14" ht="45" x14ac:dyDescent="0.25">
      <c r="A11" s="281"/>
      <c r="B11" s="281"/>
      <c r="C11" s="282" t="s">
        <v>83</v>
      </c>
      <c r="D11" s="280" t="s">
        <v>256</v>
      </c>
      <c r="E11" s="283">
        <v>114470.99999999999</v>
      </c>
      <c r="F11" s="286">
        <v>13</v>
      </c>
      <c r="G11" s="278" t="s">
        <v>73</v>
      </c>
      <c r="H11" s="283">
        <f t="shared" si="0"/>
        <v>1488122.9999999998</v>
      </c>
      <c r="I11" s="280" t="s">
        <v>244</v>
      </c>
      <c r="J11" s="287" t="s">
        <v>257</v>
      </c>
      <c r="K11" s="288"/>
      <c r="M11" s="100"/>
    </row>
    <row r="12" spans="1:14" ht="32.450000000000003" customHeight="1" x14ac:dyDescent="0.25">
      <c r="A12" s="281"/>
      <c r="B12" s="281"/>
      <c r="C12" s="282" t="s">
        <v>155</v>
      </c>
      <c r="D12" s="280" t="s">
        <v>256</v>
      </c>
      <c r="E12" s="283">
        <v>874000</v>
      </c>
      <c r="F12" s="286">
        <v>2</v>
      </c>
      <c r="G12" s="278" t="s">
        <v>73</v>
      </c>
      <c r="H12" s="283">
        <f t="shared" si="0"/>
        <v>1748000</v>
      </c>
      <c r="I12" s="280" t="s">
        <v>159</v>
      </c>
      <c r="M12" s="100"/>
    </row>
    <row r="13" spans="1:14" ht="45" x14ac:dyDescent="0.25">
      <c r="A13" s="281"/>
      <c r="B13" s="281"/>
      <c r="C13" s="282" t="s">
        <v>140</v>
      </c>
      <c r="D13" s="280" t="s">
        <v>256</v>
      </c>
      <c r="E13" s="289">
        <v>575189.33197499998</v>
      </c>
      <c r="F13" s="286">
        <v>2</v>
      </c>
      <c r="G13" s="278" t="s">
        <v>73</v>
      </c>
      <c r="H13" s="289">
        <f t="shared" si="0"/>
        <v>1150378.66395</v>
      </c>
      <c r="I13" s="280" t="s">
        <v>159</v>
      </c>
      <c r="M13" s="100"/>
      <c r="N13" s="100"/>
    </row>
    <row r="14" spans="1:14" ht="45" x14ac:dyDescent="0.25">
      <c r="A14" s="281"/>
      <c r="B14" s="281"/>
      <c r="C14" s="282" t="s">
        <v>71</v>
      </c>
      <c r="D14" s="280" t="s">
        <v>256</v>
      </c>
      <c r="E14" s="289">
        <v>2100000</v>
      </c>
      <c r="F14" s="286">
        <v>2</v>
      </c>
      <c r="G14" s="278" t="s">
        <v>129</v>
      </c>
      <c r="H14" s="289">
        <f t="shared" si="0"/>
        <v>4200000</v>
      </c>
      <c r="I14" s="280" t="s">
        <v>160</v>
      </c>
      <c r="M14" s="100"/>
      <c r="N14" s="100"/>
    </row>
    <row r="15" spans="1:14" ht="45" x14ac:dyDescent="0.25">
      <c r="A15" s="281"/>
      <c r="B15" s="281"/>
      <c r="C15" s="282" t="s">
        <v>157</v>
      </c>
      <c r="D15" s="280" t="s">
        <v>256</v>
      </c>
      <c r="E15" s="289">
        <v>750000</v>
      </c>
      <c r="F15" s="286">
        <v>2</v>
      </c>
      <c r="G15" s="278" t="s">
        <v>158</v>
      </c>
      <c r="H15" s="289">
        <f t="shared" si="0"/>
        <v>1500000</v>
      </c>
      <c r="I15" s="280" t="s">
        <v>161</v>
      </c>
      <c r="M15" s="100"/>
      <c r="N15" s="100"/>
    </row>
    <row r="16" spans="1:14" ht="45" x14ac:dyDescent="0.25">
      <c r="A16" s="281"/>
      <c r="B16" s="281"/>
      <c r="C16" s="282" t="s">
        <v>88</v>
      </c>
      <c r="D16" s="280" t="s">
        <v>256</v>
      </c>
      <c r="E16" s="289">
        <v>30000</v>
      </c>
      <c r="F16" s="286">
        <v>1</v>
      </c>
      <c r="G16" s="278" t="s">
        <v>66</v>
      </c>
      <c r="H16" s="289">
        <f t="shared" si="0"/>
        <v>30000</v>
      </c>
      <c r="I16" s="280" t="s">
        <v>166</v>
      </c>
      <c r="M16" s="100"/>
      <c r="N16" s="100"/>
    </row>
    <row r="17" spans="1:14" ht="45" x14ac:dyDescent="0.25">
      <c r="A17" s="281"/>
      <c r="B17" s="281"/>
      <c r="C17" s="282" t="s">
        <v>56</v>
      </c>
      <c r="D17" s="295" t="s">
        <v>261</v>
      </c>
      <c r="E17" s="289">
        <v>11281.5</v>
      </c>
      <c r="F17" s="286">
        <v>1000</v>
      </c>
      <c r="G17" s="278" t="s">
        <v>67</v>
      </c>
      <c r="H17" s="289">
        <f t="shared" si="0"/>
        <v>11281500</v>
      </c>
      <c r="I17" s="280" t="s">
        <v>162</v>
      </c>
      <c r="M17" s="100"/>
      <c r="N17" s="100"/>
    </row>
    <row r="18" spans="1:14" ht="45" x14ac:dyDescent="0.25">
      <c r="A18" s="281"/>
      <c r="B18" s="281"/>
      <c r="C18" s="282" t="s">
        <v>84</v>
      </c>
      <c r="D18" s="295" t="s">
        <v>261</v>
      </c>
      <c r="E18" s="289">
        <v>1500.75</v>
      </c>
      <c r="F18" s="286">
        <v>1500</v>
      </c>
      <c r="G18" s="278" t="s">
        <v>67</v>
      </c>
      <c r="H18" s="289">
        <f t="shared" si="0"/>
        <v>2251125</v>
      </c>
      <c r="I18" s="280" t="s">
        <v>163</v>
      </c>
      <c r="M18" s="100"/>
      <c r="N18" s="100"/>
    </row>
    <row r="19" spans="1:14" ht="45" x14ac:dyDescent="0.25">
      <c r="A19" s="281"/>
      <c r="B19" s="281"/>
      <c r="C19" s="282" t="s">
        <v>85</v>
      </c>
      <c r="D19" s="295" t="s">
        <v>261</v>
      </c>
      <c r="E19" s="289">
        <v>1601.8694999999998</v>
      </c>
      <c r="F19" s="286">
        <v>5000</v>
      </c>
      <c r="G19" s="278" t="s">
        <v>67</v>
      </c>
      <c r="H19" s="289">
        <f t="shared" si="0"/>
        <v>8009347.4999999991</v>
      </c>
      <c r="I19" s="280" t="s">
        <v>164</v>
      </c>
      <c r="M19" s="100"/>
      <c r="N19" s="100"/>
    </row>
    <row r="20" spans="1:14" ht="45" x14ac:dyDescent="0.25">
      <c r="A20" s="281"/>
      <c r="B20" s="281"/>
      <c r="C20" s="282" t="s">
        <v>86</v>
      </c>
      <c r="D20" s="295" t="s">
        <v>261</v>
      </c>
      <c r="E20" s="289">
        <v>10349.999999999998</v>
      </c>
      <c r="F20" s="286">
        <v>80</v>
      </c>
      <c r="G20" s="278" t="s">
        <v>67</v>
      </c>
      <c r="H20" s="289">
        <f t="shared" si="0"/>
        <v>827999.99999999988</v>
      </c>
      <c r="I20" s="280" t="s">
        <v>165</v>
      </c>
      <c r="M20" s="100"/>
      <c r="N20" s="100"/>
    </row>
    <row r="21" spans="1:14" ht="60" x14ac:dyDescent="0.25">
      <c r="A21" s="281"/>
      <c r="B21" s="281"/>
      <c r="C21" s="282" t="s">
        <v>87</v>
      </c>
      <c r="D21" s="280" t="s">
        <v>258</v>
      </c>
      <c r="E21" s="289">
        <v>388124.99999999994</v>
      </c>
      <c r="F21" s="286">
        <v>9</v>
      </c>
      <c r="G21" s="278" t="s">
        <v>72</v>
      </c>
      <c r="H21" s="289">
        <f t="shared" si="0"/>
        <v>3493124.9999999995</v>
      </c>
      <c r="I21" s="280" t="s">
        <v>245</v>
      </c>
      <c r="M21" s="100"/>
      <c r="N21" s="100"/>
    </row>
    <row r="22" spans="1:14" ht="30" customHeight="1" x14ac:dyDescent="0.25">
      <c r="A22" s="313" t="s">
        <v>259</v>
      </c>
      <c r="B22" s="313" t="s">
        <v>271</v>
      </c>
      <c r="C22" s="290" t="s">
        <v>175</v>
      </c>
      <c r="D22" s="295" t="s">
        <v>261</v>
      </c>
      <c r="E22" s="99">
        <v>700000</v>
      </c>
      <c r="F22" s="291">
        <v>12</v>
      </c>
      <c r="G22" s="291" t="s">
        <v>93</v>
      </c>
      <c r="H22" s="289">
        <f t="shared" si="0"/>
        <v>8400000</v>
      </c>
      <c r="I22" s="292" t="s">
        <v>178</v>
      </c>
    </row>
    <row r="23" spans="1:14" ht="45" x14ac:dyDescent="0.25">
      <c r="A23" s="314"/>
      <c r="B23" s="314"/>
      <c r="C23" s="290" t="s">
        <v>176</v>
      </c>
      <c r="D23" s="280" t="s">
        <v>256</v>
      </c>
      <c r="E23" s="99">
        <v>100000</v>
      </c>
      <c r="F23" s="291">
        <v>12</v>
      </c>
      <c r="G23" s="291" t="s">
        <v>64</v>
      </c>
      <c r="H23" s="289">
        <f t="shared" si="0"/>
        <v>1200000</v>
      </c>
      <c r="I23" s="292" t="s">
        <v>243</v>
      </c>
    </row>
    <row r="24" spans="1:14" ht="45" x14ac:dyDescent="0.25">
      <c r="A24" s="314"/>
      <c r="B24" s="314"/>
      <c r="C24" s="290" t="s">
        <v>90</v>
      </c>
      <c r="D24" s="280" t="s">
        <v>256</v>
      </c>
      <c r="E24" s="99">
        <v>114471</v>
      </c>
      <c r="F24" s="291">
        <v>2</v>
      </c>
      <c r="G24" s="291" t="s">
        <v>73</v>
      </c>
      <c r="H24" s="289">
        <f t="shared" si="0"/>
        <v>228942</v>
      </c>
      <c r="I24" s="292" t="s">
        <v>168</v>
      </c>
    </row>
    <row r="25" spans="1:14" ht="45" x14ac:dyDescent="0.25">
      <c r="A25" s="314"/>
      <c r="B25" s="314"/>
      <c r="C25" s="290" t="s">
        <v>110</v>
      </c>
      <c r="D25" s="280" t="s">
        <v>256</v>
      </c>
      <c r="E25" s="99">
        <v>30000</v>
      </c>
      <c r="F25" s="291">
        <v>1</v>
      </c>
      <c r="G25" s="291" t="s">
        <v>66</v>
      </c>
      <c r="H25" s="289">
        <f t="shared" si="0"/>
        <v>30000</v>
      </c>
      <c r="I25" s="292" t="s">
        <v>179</v>
      </c>
    </row>
    <row r="26" spans="1:14" ht="45" x14ac:dyDescent="0.25">
      <c r="A26" s="314"/>
      <c r="B26" s="314"/>
      <c r="C26" s="290" t="s">
        <v>228</v>
      </c>
      <c r="D26" s="295" t="s">
        <v>261</v>
      </c>
      <c r="E26" s="99">
        <v>4139.9999999999991</v>
      </c>
      <c r="F26" s="291">
        <v>1000</v>
      </c>
      <c r="G26" s="291" t="s">
        <v>67</v>
      </c>
      <c r="H26" s="289">
        <f t="shared" si="0"/>
        <v>4139999.9999999991</v>
      </c>
      <c r="I26" s="292" t="s">
        <v>169</v>
      </c>
    </row>
    <row r="27" spans="1:14" ht="45" x14ac:dyDescent="0.25">
      <c r="A27" s="315"/>
      <c r="B27" s="315"/>
      <c r="C27" s="290" t="s">
        <v>87</v>
      </c>
      <c r="D27" s="280" t="s">
        <v>258</v>
      </c>
      <c r="E27" s="99">
        <v>90000</v>
      </c>
      <c r="F27" s="291">
        <v>1</v>
      </c>
      <c r="G27" s="291" t="s">
        <v>224</v>
      </c>
      <c r="H27" s="289">
        <f t="shared" si="0"/>
        <v>90000</v>
      </c>
      <c r="I27" s="292" t="s">
        <v>225</v>
      </c>
    </row>
    <row r="28" spans="1:14" ht="45" x14ac:dyDescent="0.25">
      <c r="A28" s="313" t="s">
        <v>260</v>
      </c>
      <c r="B28" s="313" t="s">
        <v>272</v>
      </c>
      <c r="C28" s="211" t="s">
        <v>54</v>
      </c>
      <c r="D28" s="275" t="s">
        <v>255</v>
      </c>
      <c r="E28" s="276">
        <v>235100</v>
      </c>
      <c r="F28" s="277">
        <v>3</v>
      </c>
      <c r="G28" s="278" t="s">
        <v>65</v>
      </c>
      <c r="H28" s="289">
        <f t="shared" si="0"/>
        <v>705300</v>
      </c>
      <c r="I28" s="280" t="s">
        <v>115</v>
      </c>
      <c r="M28" s="100"/>
    </row>
    <row r="29" spans="1:14" ht="30" x14ac:dyDescent="0.25">
      <c r="A29" s="314"/>
      <c r="B29" s="314"/>
      <c r="C29" s="294" t="s">
        <v>98</v>
      </c>
      <c r="D29" s="295" t="s">
        <v>261</v>
      </c>
      <c r="E29" s="296">
        <v>294000</v>
      </c>
      <c r="F29" s="286">
        <v>30</v>
      </c>
      <c r="G29" s="278" t="s">
        <v>99</v>
      </c>
      <c r="H29" s="297">
        <f t="shared" si="0"/>
        <v>8820000</v>
      </c>
      <c r="I29" s="298" t="s">
        <v>236</v>
      </c>
    </row>
    <row r="30" spans="1:14" ht="45" x14ac:dyDescent="0.25">
      <c r="A30" s="314"/>
      <c r="B30" s="314"/>
      <c r="C30" s="282" t="s">
        <v>100</v>
      </c>
      <c r="D30" s="280" t="s">
        <v>262</v>
      </c>
      <c r="E30" s="296">
        <v>238050</v>
      </c>
      <c r="F30" s="286">
        <v>16</v>
      </c>
      <c r="G30" s="278" t="s">
        <v>72</v>
      </c>
      <c r="H30" s="299">
        <f t="shared" si="0"/>
        <v>3808800</v>
      </c>
      <c r="I30" s="298" t="s">
        <v>171</v>
      </c>
    </row>
    <row r="31" spans="1:14" ht="45" x14ac:dyDescent="0.25">
      <c r="A31" s="314"/>
      <c r="B31" s="314"/>
      <c r="C31" s="300" t="s">
        <v>97</v>
      </c>
      <c r="D31" s="295" t="s">
        <v>261</v>
      </c>
      <c r="E31" s="296">
        <v>6055998.21</v>
      </c>
      <c r="F31" s="286">
        <v>1</v>
      </c>
      <c r="G31" s="278" t="s">
        <v>101</v>
      </c>
      <c r="H31" s="299">
        <f t="shared" si="0"/>
        <v>6055998.21</v>
      </c>
      <c r="I31" s="298" t="s">
        <v>229</v>
      </c>
    </row>
    <row r="32" spans="1:14" ht="45" x14ac:dyDescent="0.25">
      <c r="A32" s="314"/>
      <c r="B32" s="314"/>
      <c r="C32" s="300" t="s">
        <v>89</v>
      </c>
      <c r="D32" s="280" t="s">
        <v>256</v>
      </c>
      <c r="E32" s="296">
        <v>114471</v>
      </c>
      <c r="F32" s="286">
        <v>2</v>
      </c>
      <c r="G32" s="278" t="s">
        <v>73</v>
      </c>
      <c r="H32" s="299">
        <f t="shared" si="0"/>
        <v>228942</v>
      </c>
      <c r="I32" s="298" t="s">
        <v>230</v>
      </c>
    </row>
    <row r="33" spans="1:9" ht="30" x14ac:dyDescent="0.25">
      <c r="A33" s="314"/>
      <c r="B33" s="314"/>
      <c r="C33" s="300" t="s">
        <v>152</v>
      </c>
      <c r="D33" s="280" t="s">
        <v>280</v>
      </c>
      <c r="E33" s="296">
        <v>30000000</v>
      </c>
      <c r="F33" s="286">
        <v>1</v>
      </c>
      <c r="G33" s="278" t="s">
        <v>66</v>
      </c>
      <c r="H33" s="299">
        <f t="shared" si="0"/>
        <v>30000000</v>
      </c>
      <c r="I33" s="298" t="s">
        <v>231</v>
      </c>
    </row>
    <row r="34" spans="1:9" ht="45" x14ac:dyDescent="0.25">
      <c r="A34" s="314"/>
      <c r="B34" s="314"/>
      <c r="C34" s="300" t="s">
        <v>88</v>
      </c>
      <c r="D34" s="280" t="s">
        <v>256</v>
      </c>
      <c r="E34" s="296">
        <v>30000</v>
      </c>
      <c r="F34" s="286">
        <v>1</v>
      </c>
      <c r="G34" s="278" t="s">
        <v>66</v>
      </c>
      <c r="H34" s="299">
        <f t="shared" si="0"/>
        <v>30000</v>
      </c>
      <c r="I34" s="298" t="s">
        <v>237</v>
      </c>
    </row>
    <row r="35" spans="1:9" ht="30" x14ac:dyDescent="0.25">
      <c r="A35" s="314"/>
      <c r="B35" s="314"/>
      <c r="C35" s="300" t="s">
        <v>103</v>
      </c>
      <c r="D35" s="280" t="s">
        <v>281</v>
      </c>
      <c r="E35" s="296">
        <v>5600</v>
      </c>
      <c r="F35" s="286">
        <v>65</v>
      </c>
      <c r="G35" s="278" t="s">
        <v>103</v>
      </c>
      <c r="H35" s="299">
        <f t="shared" si="0"/>
        <v>364000</v>
      </c>
      <c r="I35" s="298" t="s">
        <v>232</v>
      </c>
    </row>
    <row r="36" spans="1:9" ht="45" x14ac:dyDescent="0.25">
      <c r="A36" s="314"/>
      <c r="B36" s="314"/>
      <c r="C36" s="300" t="s">
        <v>104</v>
      </c>
      <c r="D36" s="280" t="s">
        <v>281</v>
      </c>
      <c r="E36" s="296">
        <v>8000</v>
      </c>
      <c r="F36" s="286">
        <v>2500</v>
      </c>
      <c r="G36" s="278" t="s">
        <v>105</v>
      </c>
      <c r="H36" s="299">
        <f t="shared" si="0"/>
        <v>20000000</v>
      </c>
      <c r="I36" s="298" t="s">
        <v>233</v>
      </c>
    </row>
    <row r="37" spans="1:9" ht="60" x14ac:dyDescent="0.25">
      <c r="A37" s="314"/>
      <c r="B37" s="314"/>
      <c r="C37" s="300" t="s">
        <v>106</v>
      </c>
      <c r="D37" s="280" t="s">
        <v>281</v>
      </c>
      <c r="E37" s="296">
        <v>70000</v>
      </c>
      <c r="F37" s="286">
        <v>1210</v>
      </c>
      <c r="G37" s="278" t="s">
        <v>107</v>
      </c>
      <c r="H37" s="299">
        <f t="shared" si="0"/>
        <v>84700000</v>
      </c>
      <c r="I37" s="298" t="s">
        <v>239</v>
      </c>
    </row>
    <row r="38" spans="1:9" ht="45" x14ac:dyDescent="0.25">
      <c r="A38" s="314"/>
      <c r="B38" s="314"/>
      <c r="C38" s="300" t="s">
        <v>153</v>
      </c>
      <c r="D38" s="280" t="s">
        <v>281</v>
      </c>
      <c r="E38" s="296">
        <v>180000</v>
      </c>
      <c r="F38" s="286">
        <v>34</v>
      </c>
      <c r="G38" s="278" t="s">
        <v>108</v>
      </c>
      <c r="H38" s="299">
        <f t="shared" si="0"/>
        <v>6120000</v>
      </c>
      <c r="I38" s="298" t="s">
        <v>240</v>
      </c>
    </row>
    <row r="39" spans="1:9" ht="45" x14ac:dyDescent="0.25">
      <c r="A39" s="314"/>
      <c r="B39" s="314"/>
      <c r="C39" s="300" t="s">
        <v>109</v>
      </c>
      <c r="D39" s="280" t="s">
        <v>281</v>
      </c>
      <c r="E39" s="296">
        <v>100000</v>
      </c>
      <c r="F39" s="286">
        <v>1148</v>
      </c>
      <c r="G39" s="278" t="s">
        <v>108</v>
      </c>
      <c r="H39" s="299">
        <f t="shared" si="0"/>
        <v>114800000</v>
      </c>
      <c r="I39" s="298" t="s">
        <v>234</v>
      </c>
    </row>
    <row r="40" spans="1:9" ht="90" x14ac:dyDescent="0.25">
      <c r="A40" s="314"/>
      <c r="B40" s="314"/>
      <c r="C40" s="300" t="s">
        <v>154</v>
      </c>
      <c r="D40" s="280" t="s">
        <v>281</v>
      </c>
      <c r="E40" s="296">
        <v>103500</v>
      </c>
      <c r="F40" s="286">
        <v>80</v>
      </c>
      <c r="G40" s="278" t="s">
        <v>74</v>
      </c>
      <c r="H40" s="299">
        <f t="shared" si="0"/>
        <v>8280000</v>
      </c>
      <c r="I40" s="298" t="s">
        <v>235</v>
      </c>
    </row>
    <row r="41" spans="1:9" ht="30" x14ac:dyDescent="0.25">
      <c r="A41" s="314"/>
      <c r="B41" s="314"/>
      <c r="C41" s="300" t="s">
        <v>180</v>
      </c>
      <c r="D41" s="280" t="s">
        <v>281</v>
      </c>
      <c r="E41" s="296">
        <v>10000000</v>
      </c>
      <c r="F41" s="286">
        <v>1</v>
      </c>
      <c r="G41" s="278" t="s">
        <v>181</v>
      </c>
      <c r="H41" s="299">
        <f t="shared" si="0"/>
        <v>10000000</v>
      </c>
      <c r="I41" s="298" t="s">
        <v>182</v>
      </c>
    </row>
    <row r="42" spans="1:9" ht="45" x14ac:dyDescent="0.25">
      <c r="A42" s="314"/>
      <c r="B42" s="314"/>
      <c r="C42" s="300" t="s">
        <v>188</v>
      </c>
      <c r="D42" s="280" t="s">
        <v>281</v>
      </c>
      <c r="E42" s="296">
        <v>6000000</v>
      </c>
      <c r="F42" s="286">
        <v>1</v>
      </c>
      <c r="G42" s="278" t="s">
        <v>181</v>
      </c>
      <c r="H42" s="299">
        <f t="shared" si="0"/>
        <v>6000000</v>
      </c>
      <c r="I42" s="298" t="s">
        <v>191</v>
      </c>
    </row>
    <row r="43" spans="1:9" ht="45" x14ac:dyDescent="0.25">
      <c r="A43" s="314"/>
      <c r="B43" s="314"/>
      <c r="C43" s="300" t="s">
        <v>183</v>
      </c>
      <c r="D43" s="280" t="s">
        <v>281</v>
      </c>
      <c r="E43" s="296">
        <v>350000</v>
      </c>
      <c r="F43" s="286">
        <v>100</v>
      </c>
      <c r="G43" s="278" t="s">
        <v>241</v>
      </c>
      <c r="H43" s="299">
        <f t="shared" si="0"/>
        <v>35000000</v>
      </c>
      <c r="I43" s="298" t="s">
        <v>192</v>
      </c>
    </row>
    <row r="44" spans="1:9" ht="30" x14ac:dyDescent="0.25">
      <c r="A44" s="314"/>
      <c r="B44" s="314"/>
      <c r="C44" s="300" t="s">
        <v>184</v>
      </c>
      <c r="D44" s="280" t="s">
        <v>281</v>
      </c>
      <c r="E44" s="296">
        <v>350000</v>
      </c>
      <c r="F44" s="286">
        <v>60</v>
      </c>
      <c r="G44" s="278" t="s">
        <v>185</v>
      </c>
      <c r="H44" s="299">
        <f t="shared" si="0"/>
        <v>21000000</v>
      </c>
      <c r="I44" s="298" t="s">
        <v>186</v>
      </c>
    </row>
    <row r="45" spans="1:9" ht="30" x14ac:dyDescent="0.25">
      <c r="A45" s="314"/>
      <c r="B45" s="314"/>
      <c r="C45" s="300" t="s">
        <v>153</v>
      </c>
      <c r="D45" s="280" t="s">
        <v>281</v>
      </c>
      <c r="E45" s="296">
        <v>180000</v>
      </c>
      <c r="F45" s="286">
        <v>60</v>
      </c>
      <c r="G45" s="278" t="s">
        <v>108</v>
      </c>
      <c r="H45" s="299">
        <f t="shared" si="0"/>
        <v>10800000</v>
      </c>
      <c r="I45" s="298" t="s">
        <v>193</v>
      </c>
    </row>
    <row r="46" spans="1:9" ht="30" x14ac:dyDescent="0.25">
      <c r="A46" s="314"/>
      <c r="B46" s="314"/>
      <c r="C46" s="300" t="s">
        <v>109</v>
      </c>
      <c r="D46" s="280" t="s">
        <v>281</v>
      </c>
      <c r="E46" s="296">
        <v>100000</v>
      </c>
      <c r="F46" s="286">
        <v>60</v>
      </c>
      <c r="G46" s="278" t="s">
        <v>108</v>
      </c>
      <c r="H46" s="299">
        <f t="shared" si="0"/>
        <v>6000000</v>
      </c>
      <c r="I46" s="298" t="s">
        <v>194</v>
      </c>
    </row>
    <row r="47" spans="1:9" ht="30" x14ac:dyDescent="0.25">
      <c r="A47" s="314"/>
      <c r="B47" s="314"/>
      <c r="C47" s="300" t="s">
        <v>189</v>
      </c>
      <c r="D47" s="280" t="s">
        <v>281</v>
      </c>
      <c r="E47" s="296">
        <v>2500000</v>
      </c>
      <c r="F47" s="286">
        <v>1</v>
      </c>
      <c r="G47" s="278" t="s">
        <v>190</v>
      </c>
      <c r="H47" s="299">
        <f t="shared" si="0"/>
        <v>2500000</v>
      </c>
      <c r="I47" s="298" t="s">
        <v>195</v>
      </c>
    </row>
    <row r="48" spans="1:9" ht="30" x14ac:dyDescent="0.25">
      <c r="A48" s="314"/>
      <c r="B48" s="314"/>
      <c r="C48" s="300" t="s">
        <v>98</v>
      </c>
      <c r="D48" s="295" t="s">
        <v>261</v>
      </c>
      <c r="E48" s="296">
        <v>294000</v>
      </c>
      <c r="F48" s="286">
        <v>5</v>
      </c>
      <c r="G48" s="278" t="s">
        <v>99</v>
      </c>
      <c r="H48" s="299">
        <f t="shared" si="0"/>
        <v>1470000</v>
      </c>
      <c r="I48" s="298" t="s">
        <v>196</v>
      </c>
    </row>
    <row r="49" spans="1:9" ht="45" x14ac:dyDescent="0.25">
      <c r="A49" s="314"/>
      <c r="B49" s="314"/>
      <c r="C49" s="300" t="s">
        <v>197</v>
      </c>
      <c r="D49" s="280" t="s">
        <v>281</v>
      </c>
      <c r="E49" s="296">
        <v>4000000</v>
      </c>
      <c r="F49" s="286">
        <v>1</v>
      </c>
      <c r="G49" s="278" t="s">
        <v>66</v>
      </c>
      <c r="H49" s="299">
        <f t="shared" si="0"/>
        <v>4000000</v>
      </c>
      <c r="I49" s="298" t="s">
        <v>198</v>
      </c>
    </row>
    <row r="50" spans="1:9" ht="45" x14ac:dyDescent="0.25">
      <c r="A50" s="314"/>
      <c r="B50" s="314"/>
      <c r="C50" s="300" t="s">
        <v>199</v>
      </c>
      <c r="D50" s="280" t="s">
        <v>281</v>
      </c>
      <c r="E50" s="296">
        <v>1500000</v>
      </c>
      <c r="F50" s="286">
        <v>1</v>
      </c>
      <c r="G50" s="278" t="s">
        <v>66</v>
      </c>
      <c r="H50" s="299">
        <f t="shared" si="0"/>
        <v>1500000</v>
      </c>
      <c r="I50" s="298" t="s">
        <v>200</v>
      </c>
    </row>
    <row r="51" spans="1:9" ht="45" x14ac:dyDescent="0.25">
      <c r="A51" s="314"/>
      <c r="B51" s="314"/>
      <c r="C51" s="300" t="s">
        <v>188</v>
      </c>
      <c r="D51" s="280" t="s">
        <v>281</v>
      </c>
      <c r="E51" s="296">
        <v>10000000</v>
      </c>
      <c r="F51" s="286">
        <v>1</v>
      </c>
      <c r="G51" s="278" t="s">
        <v>66</v>
      </c>
      <c r="H51" s="299">
        <f t="shared" si="0"/>
        <v>10000000</v>
      </c>
      <c r="I51" s="298" t="s">
        <v>201</v>
      </c>
    </row>
    <row r="52" spans="1:9" ht="30" x14ac:dyDescent="0.25">
      <c r="A52" s="314"/>
      <c r="B52" s="314"/>
      <c r="C52" s="300" t="s">
        <v>152</v>
      </c>
      <c r="D52" s="280" t="s">
        <v>281</v>
      </c>
      <c r="E52" s="296">
        <v>15000000</v>
      </c>
      <c r="F52" s="286">
        <v>1</v>
      </c>
      <c r="G52" s="278" t="s">
        <v>66</v>
      </c>
      <c r="H52" s="299">
        <f t="shared" si="0"/>
        <v>15000000</v>
      </c>
      <c r="I52" s="298" t="s">
        <v>202</v>
      </c>
    </row>
    <row r="53" spans="1:9" ht="30" x14ac:dyDescent="0.25">
      <c r="A53" s="314"/>
      <c r="B53" s="314"/>
      <c r="C53" s="300" t="s">
        <v>203</v>
      </c>
      <c r="D53" s="280" t="s">
        <v>281</v>
      </c>
      <c r="E53" s="296">
        <v>9158848</v>
      </c>
      <c r="F53" s="286">
        <v>1</v>
      </c>
      <c r="G53" s="278" t="s">
        <v>190</v>
      </c>
      <c r="H53" s="299">
        <f t="shared" si="0"/>
        <v>9158848</v>
      </c>
      <c r="I53" s="298" t="s">
        <v>204</v>
      </c>
    </row>
    <row r="54" spans="1:9" ht="30" x14ac:dyDescent="0.25">
      <c r="A54" s="314"/>
      <c r="B54" s="314"/>
      <c r="C54" s="300" t="s">
        <v>205</v>
      </c>
      <c r="D54" s="280" t="s">
        <v>281</v>
      </c>
      <c r="E54" s="296">
        <v>21800000</v>
      </c>
      <c r="F54" s="286">
        <v>1</v>
      </c>
      <c r="G54" s="278" t="s">
        <v>190</v>
      </c>
      <c r="H54" s="299">
        <f t="shared" si="0"/>
        <v>21800000</v>
      </c>
      <c r="I54" s="298" t="s">
        <v>206</v>
      </c>
    </row>
    <row r="55" spans="1:9" ht="30" x14ac:dyDescent="0.25">
      <c r="A55" s="315"/>
      <c r="B55" s="315"/>
      <c r="C55" s="300" t="s">
        <v>189</v>
      </c>
      <c r="D55" s="280" t="s">
        <v>281</v>
      </c>
      <c r="E55" s="296">
        <v>5000000</v>
      </c>
      <c r="F55" s="286">
        <v>5</v>
      </c>
      <c r="G55" s="278" t="s">
        <v>190</v>
      </c>
      <c r="H55" s="299">
        <f t="shared" si="0"/>
        <v>25000000</v>
      </c>
      <c r="I55" s="298" t="s">
        <v>207</v>
      </c>
    </row>
    <row r="56" spans="1:9" ht="45" x14ac:dyDescent="0.25">
      <c r="A56" s="293" t="s">
        <v>273</v>
      </c>
      <c r="B56" s="293" t="s">
        <v>263</v>
      </c>
      <c r="C56" s="301" t="s">
        <v>92</v>
      </c>
      <c r="D56" s="280" t="s">
        <v>256</v>
      </c>
      <c r="E56" s="302">
        <v>310500</v>
      </c>
      <c r="F56" s="286">
        <v>1</v>
      </c>
      <c r="G56" s="278" t="s">
        <v>93</v>
      </c>
      <c r="H56" s="299">
        <f t="shared" si="0"/>
        <v>310500</v>
      </c>
      <c r="I56" s="304" t="s">
        <v>126</v>
      </c>
    </row>
    <row r="57" spans="1:9" ht="45" x14ac:dyDescent="0.25">
      <c r="A57" s="293"/>
      <c r="B57" s="293"/>
      <c r="C57" s="301" t="s">
        <v>141</v>
      </c>
      <c r="D57" s="280" t="s">
        <v>256</v>
      </c>
      <c r="E57" s="302">
        <v>8000000</v>
      </c>
      <c r="F57" s="286">
        <v>1</v>
      </c>
      <c r="G57" s="278" t="s">
        <v>66</v>
      </c>
      <c r="H57" s="303">
        <f t="shared" si="0"/>
        <v>8000000</v>
      </c>
      <c r="I57" s="304" t="s">
        <v>148</v>
      </c>
    </row>
    <row r="58" spans="1:9" ht="45" x14ac:dyDescent="0.25">
      <c r="A58" s="293"/>
      <c r="B58" s="293"/>
      <c r="C58" s="301" t="s">
        <v>94</v>
      </c>
      <c r="D58" s="280" t="s">
        <v>256</v>
      </c>
      <c r="E58" s="302">
        <v>4140000</v>
      </c>
      <c r="F58" s="286">
        <v>1</v>
      </c>
      <c r="G58" s="278" t="s">
        <v>93</v>
      </c>
      <c r="H58" s="303">
        <f t="shared" si="0"/>
        <v>4140000</v>
      </c>
      <c r="I58" s="304" t="s">
        <v>149</v>
      </c>
    </row>
    <row r="59" spans="1:9" ht="45" x14ac:dyDescent="0.25">
      <c r="A59" s="293" t="s">
        <v>274</v>
      </c>
      <c r="B59" s="293" t="s">
        <v>275</v>
      </c>
      <c r="C59" s="301" t="s">
        <v>156</v>
      </c>
      <c r="D59" s="280" t="s">
        <v>256</v>
      </c>
      <c r="E59" s="302">
        <v>1800000</v>
      </c>
      <c r="F59" s="286">
        <v>3</v>
      </c>
      <c r="G59" s="278" t="s">
        <v>156</v>
      </c>
      <c r="H59" s="303">
        <f t="shared" si="0"/>
        <v>5400000</v>
      </c>
      <c r="I59" s="304" t="s">
        <v>219</v>
      </c>
    </row>
    <row r="60" spans="1:9" ht="45" x14ac:dyDescent="0.25">
      <c r="A60" s="293"/>
      <c r="B60" s="293"/>
      <c r="C60" s="301" t="s">
        <v>213</v>
      </c>
      <c r="D60" s="280" t="s">
        <v>256</v>
      </c>
      <c r="E60" s="302">
        <v>2500000</v>
      </c>
      <c r="F60" s="286">
        <v>1</v>
      </c>
      <c r="G60" s="278" t="s">
        <v>102</v>
      </c>
      <c r="H60" s="303">
        <f t="shared" si="0"/>
        <v>2500000</v>
      </c>
      <c r="I60" s="304" t="s">
        <v>220</v>
      </c>
    </row>
    <row r="61" spans="1:9" ht="45" x14ac:dyDescent="0.25">
      <c r="A61" s="293"/>
      <c r="B61" s="293"/>
      <c r="C61" s="301" t="s">
        <v>214</v>
      </c>
      <c r="D61" s="280" t="s">
        <v>256</v>
      </c>
      <c r="E61" s="302">
        <v>2500000</v>
      </c>
      <c r="F61" s="286">
        <v>3</v>
      </c>
      <c r="G61" s="278" t="s">
        <v>214</v>
      </c>
      <c r="H61" s="303">
        <f t="shared" si="0"/>
        <v>7500000</v>
      </c>
      <c r="I61" s="304" t="s">
        <v>221</v>
      </c>
    </row>
    <row r="62" spans="1:9" ht="45" x14ac:dyDescent="0.25">
      <c r="A62" s="293"/>
      <c r="B62" s="293"/>
      <c r="C62" s="301" t="s">
        <v>140</v>
      </c>
      <c r="D62" s="280" t="s">
        <v>256</v>
      </c>
      <c r="E62" s="302">
        <v>900000</v>
      </c>
      <c r="F62" s="286">
        <v>4</v>
      </c>
      <c r="G62" s="278" t="s">
        <v>73</v>
      </c>
      <c r="H62" s="303">
        <f t="shared" si="0"/>
        <v>3600000</v>
      </c>
      <c r="I62" s="304" t="s">
        <v>222</v>
      </c>
    </row>
    <row r="63" spans="1:9" ht="45" x14ac:dyDescent="0.25">
      <c r="A63" s="293"/>
      <c r="B63" s="293"/>
      <c r="C63" s="301" t="s">
        <v>215</v>
      </c>
      <c r="D63" s="280" t="s">
        <v>256</v>
      </c>
      <c r="E63" s="302">
        <v>900000</v>
      </c>
      <c r="F63" s="286">
        <v>4</v>
      </c>
      <c r="G63" s="278" t="s">
        <v>73</v>
      </c>
      <c r="H63" s="303">
        <f t="shared" si="0"/>
        <v>3600000</v>
      </c>
      <c r="I63" s="304" t="s">
        <v>222</v>
      </c>
    </row>
    <row r="64" spans="1:9" ht="45" x14ac:dyDescent="0.25">
      <c r="A64" s="293"/>
      <c r="B64" s="293"/>
      <c r="C64" s="301" t="s">
        <v>90</v>
      </c>
      <c r="D64" s="280" t="s">
        <v>256</v>
      </c>
      <c r="E64" s="302">
        <v>120000</v>
      </c>
      <c r="F64" s="286">
        <v>4</v>
      </c>
      <c r="G64" s="278" t="s">
        <v>73</v>
      </c>
      <c r="H64" s="303">
        <f t="shared" si="0"/>
        <v>480000</v>
      </c>
      <c r="I64" s="304" t="s">
        <v>223</v>
      </c>
    </row>
    <row r="65" spans="1:9" ht="45" x14ac:dyDescent="0.25">
      <c r="A65" s="293"/>
      <c r="B65" s="293"/>
      <c r="C65" s="301" t="s">
        <v>110</v>
      </c>
      <c r="D65" s="280" t="s">
        <v>256</v>
      </c>
      <c r="E65" s="302">
        <v>30000</v>
      </c>
      <c r="F65" s="286">
        <v>1</v>
      </c>
      <c r="G65" s="278" t="s">
        <v>66</v>
      </c>
      <c r="H65" s="303">
        <f t="shared" si="0"/>
        <v>30000</v>
      </c>
      <c r="I65" s="304" t="s">
        <v>179</v>
      </c>
    </row>
    <row r="66" spans="1:9" ht="45" x14ac:dyDescent="0.25">
      <c r="A66" s="293"/>
      <c r="B66" s="293"/>
      <c r="C66" s="301" t="s">
        <v>216</v>
      </c>
      <c r="D66" s="280" t="s">
        <v>261</v>
      </c>
      <c r="E66" s="302">
        <v>2000000</v>
      </c>
      <c r="F66" s="286">
        <v>4</v>
      </c>
      <c r="G66" s="278" t="s">
        <v>217</v>
      </c>
      <c r="H66" s="303">
        <f t="shared" si="0"/>
        <v>8000000</v>
      </c>
      <c r="I66" s="304" t="s">
        <v>248</v>
      </c>
    </row>
    <row r="67" spans="1:9" ht="45.75" thickBot="1" x14ac:dyDescent="0.3">
      <c r="A67" s="293"/>
      <c r="B67" s="293"/>
      <c r="C67" s="301" t="s">
        <v>87</v>
      </c>
      <c r="D67" s="280" t="s">
        <v>262</v>
      </c>
      <c r="E67" s="302">
        <v>90000</v>
      </c>
      <c r="F67" s="286">
        <v>4</v>
      </c>
      <c r="G67" s="278" t="s">
        <v>218</v>
      </c>
      <c r="H67" s="303">
        <f t="shared" si="0"/>
        <v>360000</v>
      </c>
      <c r="I67" s="304" t="s">
        <v>226</v>
      </c>
    </row>
    <row r="68" spans="1:9" ht="18.75" thickBot="1" x14ac:dyDescent="0.3">
      <c r="A68" s="305" t="s">
        <v>264</v>
      </c>
      <c r="B68" s="306"/>
      <c r="C68" s="306"/>
      <c r="D68" s="306"/>
      <c r="E68" s="306"/>
      <c r="F68" s="306"/>
      <c r="G68" s="307"/>
      <c r="H68" s="308">
        <f>SUM(H5:H67)</f>
        <v>569416277.65565002</v>
      </c>
      <c r="I68" s="309"/>
    </row>
    <row r="73" spans="1:9" x14ac:dyDescent="0.25">
      <c r="I73" s="247"/>
    </row>
  </sheetData>
  <mergeCells count="16">
    <mergeCell ref="A56:A58"/>
    <mergeCell ref="B56:B58"/>
    <mergeCell ref="A68:G68"/>
    <mergeCell ref="A59:A67"/>
    <mergeCell ref="B59:B67"/>
    <mergeCell ref="A5:A8"/>
    <mergeCell ref="B5:B8"/>
    <mergeCell ref="A22:A27"/>
    <mergeCell ref="B22:B27"/>
    <mergeCell ref="A28:A55"/>
    <mergeCell ref="A1:I1"/>
    <mergeCell ref="A2:I2"/>
    <mergeCell ref="A9:A21"/>
    <mergeCell ref="B9:B21"/>
    <mergeCell ref="J11:K11"/>
    <mergeCell ref="B28:B55"/>
  </mergeCells>
  <pageMargins left="0.39370078740157483" right="0.19685039370078741" top="0.39370078740157483" bottom="0.19685039370078741" header="0.31496062992125984" footer="0.31496062992125984"/>
  <pageSetup scale="57" fitToHeight="3" orientation="landscape" horizontalDpi="4294967294"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PRESTACION DE SERVICIOS</vt:lpstr>
      <vt:lpstr>APROP 2020 DETALLADA</vt:lpstr>
      <vt:lpstr>ESTACIONES METEREOLÓGICAS</vt:lpstr>
      <vt:lpstr>PLAN DE COMPRAS</vt:lpstr>
      <vt:lpstr>'APROP 2020 DETALLADA'!Área_de_impresión</vt:lpstr>
      <vt:lpstr>'APROP 2020 DETALLADA'!Títulos_a_imprimir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CONTROL PRESUPUESTAL</cp:lastModifiedBy>
  <cp:lastPrinted>2020-01-27T21:02:13Z</cp:lastPrinted>
  <dcterms:created xsi:type="dcterms:W3CDTF">2015-08-20T16:35:16Z</dcterms:created>
  <dcterms:modified xsi:type="dcterms:W3CDTF">2020-05-29T19:28:40Z</dcterms:modified>
</cp:coreProperties>
</file>