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EDEPAPA\Desktop\COORDINACIÓN PRESUPUESTO Y GESTIÓN CALIDAD\LEY DE TRANSPARENCIA PAGINA WEB\ANEXOS MATRIZ DE CUMPLIMIENTO\6. PLANEACION\2. PLAN DE GASTO PUBLICO\"/>
    </mc:Choice>
  </mc:AlternateContent>
  <xr:revisionPtr revIDLastSave="0" documentId="10_ncr:8100000_{4F422BF6-BF8F-4F80-8B02-85DE556E8A8F}" xr6:coauthVersionLast="32" xr6:coauthVersionMax="32" xr10:uidLastSave="{00000000-0000-0000-0000-000000000000}"/>
  <bookViews>
    <workbookView xWindow="0" yWindow="0" windowWidth="15096" windowHeight="7188" tabRatio="739" firstSheet="1" activeTab="1" xr2:uid="{00000000-000D-0000-FFFF-FFFF00000000}"/>
  </bookViews>
  <sheets>
    <sheet name="Nomina 2018 OK (2)" sheetId="54" state="hidden" r:id="rId1"/>
    <sheet name="PLAN DE COMPRAS 2018" sheetId="38" r:id="rId2"/>
    <sheet name="ASOCIATIVIDAD" sheetId="50" state="hidden" r:id="rId3"/>
    <sheet name="Hoja1" sheetId="28" state="hidden" r:id="rId4"/>
  </sheets>
  <externalReferences>
    <externalReference r:id="rId5"/>
  </externalReferences>
  <definedNames>
    <definedName name="_xlnm._FilterDatabase" localSheetId="2" hidden="1">ASOCIATIVIDAD!$A$4:$H$16</definedName>
    <definedName name="_xlnm._FilterDatabase" localSheetId="0" hidden="1">'Nomina 2018 OK (2)'!$A$1:$V$91</definedName>
    <definedName name="_xlnm._FilterDatabase" localSheetId="1" hidden="1">'PLAN DE COMPRAS 2018'!$A$4:$N$14</definedName>
    <definedName name="_xlnm.Print_Area" localSheetId="2">ASOCIATIVIDAD!$A$1:$H$16</definedName>
    <definedName name="FECFIN" localSheetId="0">#REF!</definedName>
    <definedName name="FECFIN">#REF!</definedName>
    <definedName name="FECINI" localSheetId="0">#REF!</definedName>
    <definedName name="FECINI">#REF!</definedName>
    <definedName name="FECINIC" localSheetId="0">#REF!</definedName>
    <definedName name="FECINIC">#REF!</definedName>
    <definedName name="FECHAF" localSheetId="0">#REF!</definedName>
    <definedName name="FECHAF">#REF!</definedName>
    <definedName name="FECHAFIN">'[1]RECAUDO OK'!$M$59</definedName>
    <definedName name="FECHAI" localSheetId="0">#REF!</definedName>
    <definedName name="FECHAI">#REF!</definedName>
    <definedName name="FECHAINI">'[1]RECAUDO OK'!$M$58</definedName>
    <definedName name="FEFIN" localSheetId="0">'[1]RECAUDO OK'!#REF!</definedName>
    <definedName name="FEFIN">'[1]RECAUDO OK'!#REF!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38" l="1"/>
  <c r="H23" i="38"/>
  <c r="H22" i="38"/>
  <c r="H21" i="38"/>
  <c r="H20" i="38"/>
  <c r="E17" i="38"/>
  <c r="E16" i="38"/>
  <c r="E5" i="38"/>
  <c r="E6" i="38" l="1"/>
  <c r="G91" i="54" l="1"/>
  <c r="U84" i="54"/>
  <c r="U87" i="54" s="1"/>
  <c r="G84" i="54"/>
  <c r="G87" i="54" s="1"/>
  <c r="E84" i="54"/>
  <c r="E87" i="54" s="1"/>
  <c r="H83" i="54"/>
  <c r="K83" i="54" s="1"/>
  <c r="D83" i="54"/>
  <c r="M83" i="54" s="1"/>
  <c r="F82" i="54"/>
  <c r="H82" i="54" s="1"/>
  <c r="D82" i="54"/>
  <c r="E78" i="54"/>
  <c r="T78" i="54" s="1"/>
  <c r="U47" i="54" s="1"/>
  <c r="U73" i="54" s="1"/>
  <c r="U76" i="54" s="1"/>
  <c r="E73" i="54"/>
  <c r="F72" i="54"/>
  <c r="D72" i="54"/>
  <c r="F71" i="54"/>
  <c r="D71" i="54"/>
  <c r="F70" i="54"/>
  <c r="D70" i="54"/>
  <c r="F69" i="54"/>
  <c r="D69" i="54"/>
  <c r="F68" i="54"/>
  <c r="D68" i="54"/>
  <c r="F67" i="54"/>
  <c r="D67" i="54"/>
  <c r="F66" i="54"/>
  <c r="D66" i="54"/>
  <c r="F65" i="54"/>
  <c r="D65" i="54"/>
  <c r="F64" i="54"/>
  <c r="D64" i="54"/>
  <c r="F63" i="54"/>
  <c r="D63" i="54"/>
  <c r="F62" i="54"/>
  <c r="D62" i="54"/>
  <c r="F61" i="54"/>
  <c r="D61" i="54"/>
  <c r="F60" i="54"/>
  <c r="H60" i="54" s="1"/>
  <c r="D60" i="54"/>
  <c r="F59" i="54"/>
  <c r="H59" i="54" s="1"/>
  <c r="D59" i="54"/>
  <c r="F58" i="54"/>
  <c r="H58" i="54" s="1"/>
  <c r="D58" i="54"/>
  <c r="F57" i="54"/>
  <c r="H57" i="54" s="1"/>
  <c r="D57" i="54"/>
  <c r="F56" i="54"/>
  <c r="H56" i="54" s="1"/>
  <c r="D56" i="54"/>
  <c r="M56" i="54" s="1"/>
  <c r="H55" i="54"/>
  <c r="F55" i="54"/>
  <c r="D55" i="54"/>
  <c r="F54" i="54"/>
  <c r="H54" i="54" s="1"/>
  <c r="D54" i="54"/>
  <c r="F53" i="54"/>
  <c r="H53" i="54" s="1"/>
  <c r="D53" i="54"/>
  <c r="M53" i="54" s="1"/>
  <c r="H52" i="54"/>
  <c r="F52" i="54"/>
  <c r="D52" i="54"/>
  <c r="F51" i="54"/>
  <c r="H51" i="54" s="1"/>
  <c r="D51" i="54"/>
  <c r="F50" i="54"/>
  <c r="H50" i="54" s="1"/>
  <c r="D50" i="54"/>
  <c r="F49" i="54"/>
  <c r="H49" i="54" s="1"/>
  <c r="D49" i="54"/>
  <c r="F48" i="54"/>
  <c r="H48" i="54" s="1"/>
  <c r="J48" i="54" s="1"/>
  <c r="L48" i="54" s="1"/>
  <c r="D48" i="54"/>
  <c r="F47" i="54"/>
  <c r="D47" i="54"/>
  <c r="M46" i="54"/>
  <c r="F46" i="54"/>
  <c r="D46" i="54"/>
  <c r="N44" i="54"/>
  <c r="U39" i="54"/>
  <c r="U42" i="54" s="1"/>
  <c r="G39" i="54"/>
  <c r="G42" i="54" s="1"/>
  <c r="E39" i="54"/>
  <c r="E42" i="54" s="1"/>
  <c r="L38" i="54"/>
  <c r="D38" i="54"/>
  <c r="H37" i="54"/>
  <c r="D37" i="54"/>
  <c r="T33" i="54"/>
  <c r="E28" i="54"/>
  <c r="U27" i="54"/>
  <c r="L27" i="54"/>
  <c r="D27" i="54"/>
  <c r="U26" i="54"/>
  <c r="F26" i="54"/>
  <c r="D26" i="54"/>
  <c r="J25" i="54"/>
  <c r="L25" i="54" s="1"/>
  <c r="H25" i="54"/>
  <c r="D25" i="54"/>
  <c r="M25" i="54" s="1"/>
  <c r="M24" i="54"/>
  <c r="H24" i="54"/>
  <c r="D24" i="54"/>
  <c r="I24" i="54" s="1"/>
  <c r="F23" i="54"/>
  <c r="H23" i="54" s="1"/>
  <c r="D23" i="54"/>
  <c r="F22" i="54"/>
  <c r="M22" i="54" s="1"/>
  <c r="D22" i="54"/>
  <c r="F21" i="54"/>
  <c r="D21" i="54"/>
  <c r="F20" i="54"/>
  <c r="H20" i="54" s="1"/>
  <c r="D20" i="54"/>
  <c r="F19" i="54"/>
  <c r="H19" i="54" s="1"/>
  <c r="J19" i="54" s="1"/>
  <c r="L19" i="54" s="1"/>
  <c r="D19" i="54"/>
  <c r="F18" i="54"/>
  <c r="D18" i="54"/>
  <c r="K18" i="54" s="1"/>
  <c r="T14" i="54"/>
  <c r="U9" i="54"/>
  <c r="U89" i="54" s="1"/>
  <c r="E9" i="54"/>
  <c r="E89" i="54" s="1"/>
  <c r="U8" i="54"/>
  <c r="F8" i="54"/>
  <c r="F9" i="54" s="1"/>
  <c r="D8" i="54"/>
  <c r="M8" i="54" s="1"/>
  <c r="H7" i="54"/>
  <c r="J7" i="54" s="1"/>
  <c r="D7" i="54"/>
  <c r="I7" i="54" s="1"/>
  <c r="I48" i="54" l="1"/>
  <c r="O48" i="54" s="1"/>
  <c r="I26" i="54"/>
  <c r="I46" i="54"/>
  <c r="O46" i="54" s="1"/>
  <c r="K48" i="54"/>
  <c r="M52" i="54"/>
  <c r="M57" i="54"/>
  <c r="P7" i="54"/>
  <c r="N7" i="54"/>
  <c r="M23" i="54"/>
  <c r="I25" i="54"/>
  <c r="U28" i="54"/>
  <c r="U90" i="54" s="1"/>
  <c r="U91" i="54" s="1"/>
  <c r="M54" i="54"/>
  <c r="M58" i="54"/>
  <c r="H22" i="54"/>
  <c r="J49" i="54"/>
  <c r="L49" i="54" s="1"/>
  <c r="M60" i="54"/>
  <c r="I82" i="54"/>
  <c r="J83" i="54"/>
  <c r="L83" i="54" s="1"/>
  <c r="M7" i="54"/>
  <c r="R7" i="54" s="1"/>
  <c r="Q24" i="54"/>
  <c r="K7" i="54"/>
  <c r="M21" i="54"/>
  <c r="M19" i="54"/>
  <c r="H21" i="54"/>
  <c r="K21" i="54" s="1"/>
  <c r="K24" i="54"/>
  <c r="K25" i="54"/>
  <c r="M48" i="54"/>
  <c r="S48" i="54" s="1"/>
  <c r="I49" i="54"/>
  <c r="P49" i="54" s="1"/>
  <c r="M51" i="54"/>
  <c r="M55" i="54"/>
  <c r="M59" i="54"/>
  <c r="M82" i="54"/>
  <c r="M84" i="54" s="1"/>
  <c r="M87" i="54" s="1"/>
  <c r="P26" i="54"/>
  <c r="O26" i="54"/>
  <c r="N26" i="54"/>
  <c r="F89" i="54"/>
  <c r="F12" i="54"/>
  <c r="I8" i="54"/>
  <c r="I9" i="54" s="1"/>
  <c r="M26" i="54"/>
  <c r="R26" i="54" s="1"/>
  <c r="M69" i="54"/>
  <c r="I69" i="54"/>
  <c r="H69" i="54"/>
  <c r="O7" i="54"/>
  <c r="S7" i="54"/>
  <c r="M18" i="54"/>
  <c r="I18" i="54"/>
  <c r="K19" i="54"/>
  <c r="M20" i="54"/>
  <c r="K22" i="54"/>
  <c r="J22" i="54"/>
  <c r="L22" i="54" s="1"/>
  <c r="P24" i="54"/>
  <c r="S24" i="54"/>
  <c r="O24" i="54"/>
  <c r="R24" i="54"/>
  <c r="N24" i="54"/>
  <c r="E90" i="54"/>
  <c r="E91" i="54" s="1"/>
  <c r="E31" i="54"/>
  <c r="L7" i="54"/>
  <c r="J18" i="54"/>
  <c r="K20" i="54"/>
  <c r="E12" i="54"/>
  <c r="U12" i="54"/>
  <c r="Q7" i="54"/>
  <c r="J20" i="54"/>
  <c r="L20" i="54" s="1"/>
  <c r="K23" i="54"/>
  <c r="J23" i="54"/>
  <c r="L23" i="54" s="1"/>
  <c r="M37" i="54"/>
  <c r="M39" i="54" s="1"/>
  <c r="M42" i="54" s="1"/>
  <c r="I37" i="54"/>
  <c r="K37" i="54"/>
  <c r="K39" i="54" s="1"/>
  <c r="K42" i="54" s="1"/>
  <c r="J37" i="54"/>
  <c r="I19" i="54"/>
  <c r="I20" i="54"/>
  <c r="I21" i="54"/>
  <c r="I22" i="54"/>
  <c r="I23" i="54"/>
  <c r="J24" i="54"/>
  <c r="L24" i="54" s="1"/>
  <c r="O25" i="54"/>
  <c r="S25" i="54"/>
  <c r="F73" i="54"/>
  <c r="F76" i="54" s="1"/>
  <c r="H46" i="54"/>
  <c r="K49" i="54"/>
  <c r="K50" i="54"/>
  <c r="J50" i="54"/>
  <c r="L50" i="54" s="1"/>
  <c r="K52" i="54"/>
  <c r="J52" i="54"/>
  <c r="L52" i="54" s="1"/>
  <c r="K54" i="54"/>
  <c r="J54" i="54"/>
  <c r="L54" i="54" s="1"/>
  <c r="K56" i="54"/>
  <c r="J56" i="54"/>
  <c r="L56" i="54" s="1"/>
  <c r="K58" i="54"/>
  <c r="J58" i="54"/>
  <c r="L58" i="54" s="1"/>
  <c r="K60" i="54"/>
  <c r="J60" i="54"/>
  <c r="L60" i="54" s="1"/>
  <c r="M65" i="54"/>
  <c r="I65" i="54"/>
  <c r="H65" i="54"/>
  <c r="P82" i="54"/>
  <c r="O82" i="54"/>
  <c r="N82" i="54"/>
  <c r="P25" i="54"/>
  <c r="R46" i="54"/>
  <c r="N46" i="54"/>
  <c r="M47" i="54"/>
  <c r="I47" i="54"/>
  <c r="M49" i="54"/>
  <c r="P48" i="54"/>
  <c r="R48" i="54"/>
  <c r="N48" i="54"/>
  <c r="M50" i="54"/>
  <c r="I50" i="54"/>
  <c r="K51" i="54"/>
  <c r="J51" i="54"/>
  <c r="L51" i="54" s="1"/>
  <c r="K53" i="54"/>
  <c r="J53" i="54"/>
  <c r="L53" i="54" s="1"/>
  <c r="K55" i="54"/>
  <c r="J55" i="54"/>
  <c r="L55" i="54" s="1"/>
  <c r="K57" i="54"/>
  <c r="J57" i="54"/>
  <c r="L57" i="54" s="1"/>
  <c r="K59" i="54"/>
  <c r="J59" i="54"/>
  <c r="L59" i="54" s="1"/>
  <c r="I51" i="54"/>
  <c r="I52" i="54"/>
  <c r="I53" i="54"/>
  <c r="I54" i="54"/>
  <c r="I55" i="54"/>
  <c r="I56" i="54"/>
  <c r="I57" i="54"/>
  <c r="I58" i="54"/>
  <c r="I59" i="54"/>
  <c r="I60" i="54"/>
  <c r="M63" i="54"/>
  <c r="I63" i="54"/>
  <c r="H63" i="54"/>
  <c r="M66" i="54"/>
  <c r="I66" i="54"/>
  <c r="H66" i="54"/>
  <c r="M70" i="54"/>
  <c r="I70" i="54"/>
  <c r="H70" i="54"/>
  <c r="M61" i="54"/>
  <c r="I61" i="54"/>
  <c r="M62" i="54"/>
  <c r="I62" i="54"/>
  <c r="M67" i="54"/>
  <c r="I67" i="54"/>
  <c r="H67" i="54"/>
  <c r="M71" i="54"/>
  <c r="I71" i="54"/>
  <c r="H71" i="54"/>
  <c r="H61" i="54"/>
  <c r="H62" i="54"/>
  <c r="M64" i="54"/>
  <c r="I64" i="54"/>
  <c r="H64" i="54"/>
  <c r="M68" i="54"/>
  <c r="I68" i="54"/>
  <c r="H68" i="54"/>
  <c r="M72" i="54"/>
  <c r="I72" i="54"/>
  <c r="H72" i="54"/>
  <c r="H84" i="54"/>
  <c r="H87" i="54" s="1"/>
  <c r="J82" i="54"/>
  <c r="F84" i="54"/>
  <c r="F87" i="54" s="1"/>
  <c r="I83" i="54"/>
  <c r="J21" i="54" l="1"/>
  <c r="L21" i="54" s="1"/>
  <c r="Q48" i="54"/>
  <c r="S46" i="54"/>
  <c r="Q46" i="54"/>
  <c r="O49" i="54"/>
  <c r="R82" i="54"/>
  <c r="Q49" i="54"/>
  <c r="P46" i="54"/>
  <c r="Q82" i="54"/>
  <c r="S82" i="54"/>
  <c r="T48" i="54"/>
  <c r="V48" i="54" s="1"/>
  <c r="N49" i="54"/>
  <c r="U31" i="54"/>
  <c r="M73" i="54"/>
  <c r="M76" i="54" s="1"/>
  <c r="M9" i="54"/>
  <c r="I73" i="54"/>
  <c r="I76" i="54" s="1"/>
  <c r="Q25" i="54"/>
  <c r="N25" i="54"/>
  <c r="R25" i="54"/>
  <c r="J64" i="54"/>
  <c r="L64" i="54" s="1"/>
  <c r="K64" i="54"/>
  <c r="K61" i="54"/>
  <c r="J61" i="54"/>
  <c r="L61" i="54" s="1"/>
  <c r="R70" i="54"/>
  <c r="N70" i="54"/>
  <c r="Q70" i="54"/>
  <c r="P70" i="54"/>
  <c r="O70" i="54"/>
  <c r="S70" i="54"/>
  <c r="S56" i="54"/>
  <c r="O56" i="54"/>
  <c r="R56" i="54"/>
  <c r="N56" i="54"/>
  <c r="T56" i="54" s="1"/>
  <c r="V56" i="54" s="1"/>
  <c r="Q56" i="54"/>
  <c r="P56" i="54"/>
  <c r="S22" i="54"/>
  <c r="O22" i="54"/>
  <c r="R22" i="54"/>
  <c r="N22" i="54"/>
  <c r="Q22" i="54"/>
  <c r="P22" i="54"/>
  <c r="Q83" i="54"/>
  <c r="P83" i="54"/>
  <c r="P84" i="54" s="1"/>
  <c r="P87" i="54" s="1"/>
  <c r="S83" i="54"/>
  <c r="O83" i="54"/>
  <c r="N83" i="54"/>
  <c r="R83" i="54"/>
  <c r="R84" i="54" s="1"/>
  <c r="R87" i="54" s="1"/>
  <c r="J68" i="54"/>
  <c r="L68" i="54" s="1"/>
  <c r="K68" i="54"/>
  <c r="R64" i="54"/>
  <c r="N64" i="54"/>
  <c r="Q64" i="54"/>
  <c r="P64" i="54"/>
  <c r="S64" i="54"/>
  <c r="O64" i="54"/>
  <c r="J71" i="54"/>
  <c r="L71" i="54" s="1"/>
  <c r="K71" i="54"/>
  <c r="R67" i="54"/>
  <c r="N67" i="54"/>
  <c r="Q67" i="54"/>
  <c r="P67" i="54"/>
  <c r="S67" i="54"/>
  <c r="O67" i="54"/>
  <c r="Q61" i="54"/>
  <c r="S61" i="54"/>
  <c r="N61" i="54"/>
  <c r="R61" i="54"/>
  <c r="P61" i="54"/>
  <c r="O61" i="54"/>
  <c r="K63" i="54"/>
  <c r="J63" i="54"/>
  <c r="L63" i="54" s="1"/>
  <c r="S59" i="54"/>
  <c r="O59" i="54"/>
  <c r="R59" i="54"/>
  <c r="N59" i="54"/>
  <c r="T59" i="54" s="1"/>
  <c r="V59" i="54" s="1"/>
  <c r="Q59" i="54"/>
  <c r="P59" i="54"/>
  <c r="S55" i="54"/>
  <c r="O55" i="54"/>
  <c r="R55" i="54"/>
  <c r="N55" i="54"/>
  <c r="Q55" i="54"/>
  <c r="P55" i="54"/>
  <c r="S51" i="54"/>
  <c r="O51" i="54"/>
  <c r="R51" i="54"/>
  <c r="N51" i="54"/>
  <c r="Q51" i="54"/>
  <c r="P51" i="54"/>
  <c r="S50" i="54"/>
  <c r="O50" i="54"/>
  <c r="R50" i="54"/>
  <c r="N50" i="54"/>
  <c r="Q50" i="54"/>
  <c r="P50" i="54"/>
  <c r="S21" i="54"/>
  <c r="O21" i="54"/>
  <c r="R21" i="54"/>
  <c r="N21" i="54"/>
  <c r="Q21" i="54"/>
  <c r="P21" i="54"/>
  <c r="J39" i="54"/>
  <c r="J42" i="54" s="1"/>
  <c r="L37" i="54"/>
  <c r="L39" i="54" s="1"/>
  <c r="L42" i="54" s="1"/>
  <c r="L18" i="54"/>
  <c r="R49" i="54"/>
  <c r="M28" i="54"/>
  <c r="J69" i="54"/>
  <c r="L69" i="54" s="1"/>
  <c r="K69" i="54"/>
  <c r="Q26" i="54"/>
  <c r="S26" i="54"/>
  <c r="J67" i="54"/>
  <c r="L67" i="54" s="1"/>
  <c r="K67" i="54"/>
  <c r="N84" i="54"/>
  <c r="N87" i="54" s="1"/>
  <c r="J72" i="54"/>
  <c r="L72" i="54" s="1"/>
  <c r="K72" i="54"/>
  <c r="R63" i="54"/>
  <c r="N63" i="54"/>
  <c r="Q63" i="54"/>
  <c r="P63" i="54"/>
  <c r="S63" i="54"/>
  <c r="O63" i="54"/>
  <c r="S58" i="54"/>
  <c r="O58" i="54"/>
  <c r="R58" i="54"/>
  <c r="N58" i="54"/>
  <c r="Q58" i="54"/>
  <c r="P58" i="54"/>
  <c r="S54" i="54"/>
  <c r="O54" i="54"/>
  <c r="R54" i="54"/>
  <c r="T54" i="54" s="1"/>
  <c r="V54" i="54" s="1"/>
  <c r="N54" i="54"/>
  <c r="Q54" i="54"/>
  <c r="P54" i="54"/>
  <c r="Q84" i="54"/>
  <c r="Q87" i="54" s="1"/>
  <c r="O84" i="54"/>
  <c r="O87" i="54" s="1"/>
  <c r="J65" i="54"/>
  <c r="L65" i="54" s="1"/>
  <c r="K65" i="54"/>
  <c r="J46" i="54"/>
  <c r="K46" i="54"/>
  <c r="S20" i="54"/>
  <c r="O20" i="54"/>
  <c r="Q20" i="54"/>
  <c r="R20" i="54"/>
  <c r="P20" i="54"/>
  <c r="N20" i="54"/>
  <c r="S49" i="54"/>
  <c r="T24" i="54"/>
  <c r="V24" i="54" s="1"/>
  <c r="R69" i="54"/>
  <c r="N69" i="54"/>
  <c r="Q69" i="54"/>
  <c r="P69" i="54"/>
  <c r="S69" i="54"/>
  <c r="O69" i="54"/>
  <c r="I89" i="54"/>
  <c r="I12" i="54"/>
  <c r="L82" i="54"/>
  <c r="L84" i="54" s="1"/>
  <c r="L87" i="54" s="1"/>
  <c r="K82" i="54"/>
  <c r="K84" i="54" s="1"/>
  <c r="K87" i="54" s="1"/>
  <c r="J84" i="54"/>
  <c r="J87" i="54" s="1"/>
  <c r="S60" i="54"/>
  <c r="O60" i="54"/>
  <c r="R60" i="54"/>
  <c r="N60" i="54"/>
  <c r="Q60" i="54"/>
  <c r="P60" i="54"/>
  <c r="S52" i="54"/>
  <c r="O52" i="54"/>
  <c r="R52" i="54"/>
  <c r="N52" i="54"/>
  <c r="Q52" i="54"/>
  <c r="P52" i="54"/>
  <c r="Q47" i="54"/>
  <c r="S47" i="54"/>
  <c r="O47" i="54"/>
  <c r="N47" i="54"/>
  <c r="R47" i="54"/>
  <c r="P47" i="54"/>
  <c r="Q18" i="54"/>
  <c r="P18" i="54"/>
  <c r="O18" i="54"/>
  <c r="R18" i="54"/>
  <c r="S18" i="54"/>
  <c r="N18" i="54"/>
  <c r="R68" i="54"/>
  <c r="N68" i="54"/>
  <c r="Q68" i="54"/>
  <c r="P68" i="54"/>
  <c r="S68" i="54"/>
  <c r="O68" i="54"/>
  <c r="R71" i="54"/>
  <c r="N71" i="54"/>
  <c r="Q71" i="54"/>
  <c r="P71" i="54"/>
  <c r="S71" i="54"/>
  <c r="O71" i="54"/>
  <c r="J66" i="54"/>
  <c r="L66" i="54" s="1"/>
  <c r="K66" i="54"/>
  <c r="R72" i="54"/>
  <c r="N72" i="54"/>
  <c r="Q72" i="54"/>
  <c r="P72" i="54"/>
  <c r="S72" i="54"/>
  <c r="O72" i="54"/>
  <c r="K62" i="54"/>
  <c r="J62" i="54"/>
  <c r="L62" i="54" s="1"/>
  <c r="Q62" i="54"/>
  <c r="S62" i="54"/>
  <c r="N62" i="54"/>
  <c r="R62" i="54"/>
  <c r="P62" i="54"/>
  <c r="O62" i="54"/>
  <c r="J70" i="54"/>
  <c r="L70" i="54" s="1"/>
  <c r="K70" i="54"/>
  <c r="R66" i="54"/>
  <c r="N66" i="54"/>
  <c r="Q66" i="54"/>
  <c r="P66" i="54"/>
  <c r="O66" i="54"/>
  <c r="S66" i="54"/>
  <c r="S57" i="54"/>
  <c r="O57" i="54"/>
  <c r="R57" i="54"/>
  <c r="N57" i="54"/>
  <c r="T57" i="54" s="1"/>
  <c r="V57" i="54" s="1"/>
  <c r="Q57" i="54"/>
  <c r="P57" i="54"/>
  <c r="S53" i="54"/>
  <c r="O53" i="54"/>
  <c r="R53" i="54"/>
  <c r="N53" i="54"/>
  <c r="Q53" i="54"/>
  <c r="P53" i="54"/>
  <c r="I84" i="54"/>
  <c r="I87" i="54" s="1"/>
  <c r="S84" i="54"/>
  <c r="S87" i="54" s="1"/>
  <c r="R65" i="54"/>
  <c r="N65" i="54"/>
  <c r="T65" i="54" s="1"/>
  <c r="V65" i="54" s="1"/>
  <c r="Q65" i="54"/>
  <c r="P65" i="54"/>
  <c r="S65" i="54"/>
  <c r="O65" i="54"/>
  <c r="S23" i="54"/>
  <c r="O23" i="54"/>
  <c r="R23" i="54"/>
  <c r="N23" i="54"/>
  <c r="Q23" i="54"/>
  <c r="P23" i="54"/>
  <c r="S19" i="54"/>
  <c r="O19" i="54"/>
  <c r="Q19" i="54"/>
  <c r="R19" i="54"/>
  <c r="N19" i="54"/>
  <c r="T19" i="54" s="1"/>
  <c r="V19" i="54" s="1"/>
  <c r="P19" i="54"/>
  <c r="Q37" i="54"/>
  <c r="Q39" i="54" s="1"/>
  <c r="Q42" i="54" s="1"/>
  <c r="P37" i="54"/>
  <c r="O37" i="54"/>
  <c r="S37" i="54"/>
  <c r="S39" i="54" s="1"/>
  <c r="S42" i="54" s="1"/>
  <c r="N37" i="54"/>
  <c r="N39" i="54" s="1"/>
  <c r="N42" i="54" s="1"/>
  <c r="R37" i="54"/>
  <c r="R39" i="54" s="1"/>
  <c r="R42" i="54" s="1"/>
  <c r="S9" i="54"/>
  <c r="R8" i="54"/>
  <c r="R9" i="54" s="1"/>
  <c r="P8" i="54"/>
  <c r="P9" i="54" s="1"/>
  <c r="O8" i="54"/>
  <c r="O9" i="54" s="1"/>
  <c r="S8" i="54"/>
  <c r="N8" i="54"/>
  <c r="N9" i="54" s="1"/>
  <c r="Q8" i="54"/>
  <c r="Q9" i="54" s="1"/>
  <c r="T7" i="54"/>
  <c r="T23" i="54" l="1"/>
  <c r="V23" i="54" s="1"/>
  <c r="T66" i="54"/>
  <c r="V66" i="54" s="1"/>
  <c r="T68" i="54"/>
  <c r="V68" i="54" s="1"/>
  <c r="R28" i="54"/>
  <c r="R90" i="54" s="1"/>
  <c r="T52" i="54"/>
  <c r="V52" i="54" s="1"/>
  <c r="T20" i="54"/>
  <c r="V20" i="54" s="1"/>
  <c r="T49" i="54"/>
  <c r="V49" i="54" s="1"/>
  <c r="W49" i="54" s="1"/>
  <c r="T22" i="54"/>
  <c r="V22" i="54" s="1"/>
  <c r="T25" i="54"/>
  <c r="V25" i="54" s="1"/>
  <c r="T62" i="54"/>
  <c r="V62" i="54" s="1"/>
  <c r="S73" i="54"/>
  <c r="S76" i="54" s="1"/>
  <c r="T21" i="54"/>
  <c r="V21" i="54" s="1"/>
  <c r="T50" i="54"/>
  <c r="V50" i="54" s="1"/>
  <c r="P73" i="54"/>
  <c r="P76" i="54" s="1"/>
  <c r="T61" i="54"/>
  <c r="V61" i="54" s="1"/>
  <c r="T53" i="54"/>
  <c r="V53" i="54" s="1"/>
  <c r="T72" i="54"/>
  <c r="V72" i="54" s="1"/>
  <c r="T71" i="54"/>
  <c r="V71" i="54" s="1"/>
  <c r="R73" i="54"/>
  <c r="R76" i="54" s="1"/>
  <c r="Q73" i="54"/>
  <c r="Q76" i="54" s="1"/>
  <c r="T58" i="54"/>
  <c r="V58" i="54" s="1"/>
  <c r="T63" i="54"/>
  <c r="V63" i="54" s="1"/>
  <c r="T60" i="54"/>
  <c r="V60" i="54" s="1"/>
  <c r="T55" i="54"/>
  <c r="V55" i="54" s="1"/>
  <c r="T64" i="54"/>
  <c r="V64" i="54" s="1"/>
  <c r="M89" i="54"/>
  <c r="M12" i="54"/>
  <c r="Q89" i="54"/>
  <c r="Q12" i="54"/>
  <c r="P89" i="54"/>
  <c r="P12" i="54"/>
  <c r="R31" i="54"/>
  <c r="N73" i="54"/>
  <c r="N76" i="54" s="1"/>
  <c r="O89" i="54"/>
  <c r="O12" i="54"/>
  <c r="N89" i="54"/>
  <c r="N12" i="54"/>
  <c r="R89" i="54"/>
  <c r="R12" i="54"/>
  <c r="Q28" i="54"/>
  <c r="T69" i="54"/>
  <c r="V69" i="54" s="1"/>
  <c r="M90" i="54"/>
  <c r="M91" i="54" s="1"/>
  <c r="M31" i="54"/>
  <c r="T51" i="54"/>
  <c r="V51" i="54" s="1"/>
  <c r="T67" i="54"/>
  <c r="V67" i="54" s="1"/>
  <c r="T83" i="54"/>
  <c r="V83" i="54" s="1"/>
  <c r="N28" i="54"/>
  <c r="T18" i="54"/>
  <c r="L46" i="54"/>
  <c r="T70" i="54"/>
  <c r="V70" i="54" s="1"/>
  <c r="T82" i="54"/>
  <c r="S89" i="54"/>
  <c r="S12" i="54"/>
  <c r="V7" i="54"/>
  <c r="T37" i="54"/>
  <c r="S28" i="54"/>
  <c r="O73" i="54"/>
  <c r="O76" i="54" s="1"/>
  <c r="W72" i="54" l="1"/>
  <c r="S90" i="54"/>
  <c r="S91" i="54" s="1"/>
  <c r="S31" i="54"/>
  <c r="V37" i="54"/>
  <c r="R91" i="54"/>
  <c r="V18" i="54"/>
  <c r="T84" i="54"/>
  <c r="T87" i="54" s="1"/>
  <c r="V82" i="54"/>
  <c r="V84" i="54" s="1"/>
  <c r="V87" i="54" s="1"/>
  <c r="T46" i="54"/>
  <c r="N90" i="54"/>
  <c r="N91" i="54" s="1"/>
  <c r="N31" i="54"/>
  <c r="Q90" i="54"/>
  <c r="Q91" i="54" s="1"/>
  <c r="Q31" i="54"/>
  <c r="B8" i="50"/>
  <c r="V46" i="54" l="1"/>
  <c r="G13" i="50" l="1"/>
  <c r="F14" i="50" l="1"/>
  <c r="B14" i="50"/>
  <c r="E14" i="50" l="1"/>
  <c r="F12" i="50" l="1"/>
  <c r="B12" i="50"/>
  <c r="F10" i="50"/>
  <c r="B10" i="50"/>
  <c r="F7" i="50"/>
  <c r="F6" i="50" s="1"/>
  <c r="B7" i="50"/>
  <c r="B6" i="50" s="1"/>
  <c r="F9" i="50" l="1"/>
  <c r="E6" i="50"/>
  <c r="G8" i="50"/>
  <c r="F16" i="50"/>
  <c r="B9" i="50"/>
  <c r="E10" i="50"/>
  <c r="E12" i="50"/>
  <c r="G12" i="50" s="1"/>
  <c r="E7" i="50"/>
  <c r="G7" i="50" s="1"/>
  <c r="G11" i="50"/>
  <c r="E9" i="50" l="1"/>
  <c r="E16" i="50" s="1"/>
  <c r="G6" i="50"/>
  <c r="G10" i="50"/>
  <c r="H10" i="38"/>
  <c r="G9" i="50" l="1"/>
  <c r="G16" i="50"/>
  <c r="H13" i="38" l="1"/>
  <c r="H12" i="38" l="1"/>
  <c r="H11" i="38"/>
  <c r="H9" i="38" l="1"/>
  <c r="H8" i="38"/>
  <c r="H7" i="38"/>
  <c r="G26" i="54" l="1"/>
  <c r="G8" i="54"/>
  <c r="G47" i="54"/>
  <c r="F38" i="54"/>
  <c r="F27" i="54"/>
  <c r="I27" i="54" l="1"/>
  <c r="H27" i="54"/>
  <c r="F28" i="54"/>
  <c r="G28" i="54"/>
  <c r="G31" i="54" s="1"/>
  <c r="H26" i="54"/>
  <c r="I38" i="54"/>
  <c r="F39" i="54"/>
  <c r="F42" i="54" s="1"/>
  <c r="H38" i="54"/>
  <c r="H39" i="54" s="1"/>
  <c r="H42" i="54" s="1"/>
  <c r="G73" i="54"/>
  <c r="G76" i="54" s="1"/>
  <c r="H47" i="54"/>
  <c r="H8" i="54"/>
  <c r="G9" i="54"/>
  <c r="G12" i="54" s="1"/>
  <c r="H28" i="54" l="1"/>
  <c r="K26" i="54"/>
  <c r="K28" i="54" s="1"/>
  <c r="J26" i="54"/>
  <c r="K8" i="54"/>
  <c r="K9" i="54" s="1"/>
  <c r="J8" i="54"/>
  <c r="H9" i="54"/>
  <c r="F31" i="54"/>
  <c r="F90" i="54"/>
  <c r="F91" i="54" s="1"/>
  <c r="K44" i="54"/>
  <c r="J47" i="54"/>
  <c r="K47" i="54"/>
  <c r="K73" i="54" s="1"/>
  <c r="K76" i="54" s="1"/>
  <c r="H73" i="54"/>
  <c r="H76" i="54" s="1"/>
  <c r="I39" i="54"/>
  <c r="I42" i="54" s="1"/>
  <c r="O38" i="54"/>
  <c r="O39" i="54" s="1"/>
  <c r="O42" i="54" s="1"/>
  <c r="P38" i="54"/>
  <c r="P39" i="54" s="1"/>
  <c r="P42" i="54" s="1"/>
  <c r="O27" i="54"/>
  <c r="O28" i="54" s="1"/>
  <c r="P27" i="54"/>
  <c r="P28" i="54" s="1"/>
  <c r="T27" i="54"/>
  <c r="V27" i="54" s="1"/>
  <c r="I28" i="54"/>
  <c r="O90" i="54" l="1"/>
  <c r="O91" i="54" s="1"/>
  <c r="O31" i="54"/>
  <c r="L8" i="54"/>
  <c r="L9" i="54" s="1"/>
  <c r="J9" i="54"/>
  <c r="T8" i="54"/>
  <c r="H31" i="54"/>
  <c r="H90" i="54"/>
  <c r="I90" i="54"/>
  <c r="I91" i="54" s="1"/>
  <c r="I31" i="54"/>
  <c r="T38" i="54"/>
  <c r="K89" i="54"/>
  <c r="K12" i="54"/>
  <c r="J28" i="54"/>
  <c r="L26" i="54"/>
  <c r="P31" i="54"/>
  <c r="P90" i="54"/>
  <c r="P91" i="54" s="1"/>
  <c r="L47" i="54"/>
  <c r="L73" i="54" s="1"/>
  <c r="L76" i="54" s="1"/>
  <c r="J73" i="54"/>
  <c r="J76" i="54" s="1"/>
  <c r="H89" i="54"/>
  <c r="H12" i="54"/>
  <c r="K31" i="54"/>
  <c r="K90" i="54"/>
  <c r="H14" i="38"/>
  <c r="H25" i="38" s="1"/>
  <c r="K91" i="54" l="1"/>
  <c r="H91" i="54"/>
  <c r="J89" i="54"/>
  <c r="J12" i="54"/>
  <c r="T47" i="54"/>
  <c r="L89" i="54"/>
  <c r="L12" i="54"/>
  <c r="T26" i="54"/>
  <c r="L28" i="54"/>
  <c r="V38" i="54"/>
  <c r="V39" i="54" s="1"/>
  <c r="V42" i="54" s="1"/>
  <c r="T39" i="54"/>
  <c r="T42" i="54" s="1"/>
  <c r="J31" i="54"/>
  <c r="J90" i="54"/>
  <c r="T9" i="54"/>
  <c r="V8" i="54"/>
  <c r="V9" i="54" s="1"/>
  <c r="V47" i="54" l="1"/>
  <c r="V73" i="54" s="1"/>
  <c r="V76" i="54" s="1"/>
  <c r="T73" i="54"/>
  <c r="T76" i="54" s="1"/>
  <c r="V26" i="54"/>
  <c r="V28" i="54" s="1"/>
  <c r="T28" i="54"/>
  <c r="L90" i="54"/>
  <c r="L91" i="54" s="1"/>
  <c r="L31" i="54"/>
  <c r="V89" i="54"/>
  <c r="V12" i="54"/>
  <c r="J91" i="54"/>
  <c r="T12" i="54"/>
  <c r="T89" i="54"/>
  <c r="T90" i="54" l="1"/>
  <c r="T31" i="54"/>
  <c r="V31" i="54"/>
  <c r="V90" i="54"/>
  <c r="V91" i="54" s="1"/>
  <c r="T91" i="54"/>
  <c r="L7" i="28" l="1"/>
  <c r="D17" i="28" s="1"/>
  <c r="E17" i="28" s="1"/>
  <c r="D12" i="28"/>
  <c r="E12" i="28" s="1"/>
  <c r="D11" i="28"/>
  <c r="E11" i="28" s="1"/>
  <c r="D10" i="28"/>
  <c r="E10" i="28" s="1"/>
</calcChain>
</file>

<file path=xl/sharedStrings.xml><?xml version="1.0" encoding="utf-8"?>
<sst xmlns="http://schemas.openxmlformats.org/spreadsheetml/2006/main" count="324" uniqueCount="199">
  <si>
    <t>SUELDO BASICO</t>
  </si>
  <si>
    <t>IBC INFORMATIVO</t>
  </si>
  <si>
    <t>SUELDO BASICO AÑO</t>
  </si>
  <si>
    <t>CESANTIAS</t>
  </si>
  <si>
    <t>INTERESES CESANTIAS</t>
  </si>
  <si>
    <t>PRIMA DE SERVICIOS</t>
  </si>
  <si>
    <t>VACACIONES</t>
  </si>
  <si>
    <t>PENSION</t>
  </si>
  <si>
    <t>SALUD</t>
  </si>
  <si>
    <t>ARL</t>
  </si>
  <si>
    <t>CAJA</t>
  </si>
  <si>
    <t>SENA</t>
  </si>
  <si>
    <t>ICBF</t>
  </si>
  <si>
    <t>GASTOS DE PERSONAL</t>
  </si>
  <si>
    <t>ASESOR DE RECAUDO ZONA 1</t>
  </si>
  <si>
    <t>ASESOR DE RECAUDO ZONA 2</t>
  </si>
  <si>
    <t>ASESOR DE RECAUDO ZONA 3</t>
  </si>
  <si>
    <t>ASESOR DE RECAUDO ZONA 4</t>
  </si>
  <si>
    <t>RECAUDO</t>
  </si>
  <si>
    <t>FUNCIONAMIENTO</t>
  </si>
  <si>
    <t>SISTEMATIZADORA CUOTA</t>
  </si>
  <si>
    <t>TOTALES RECAUDO</t>
  </si>
  <si>
    <t>TOTALES FUNCIONAMIENTO</t>
  </si>
  <si>
    <t>Fondo Nacional de Fomento de la Papa</t>
  </si>
  <si>
    <t>Dirección Fondo Nacional de Fomento de la Papa</t>
  </si>
  <si>
    <t>TOTAL</t>
  </si>
  <si>
    <t>PRESUPUESTO DE GASTOS DE PERSONAL FONDO NACIONAL DE FOMENTO DE LA PAPA</t>
  </si>
  <si>
    <t>AUXILIO DE TRANSPORTE</t>
  </si>
  <si>
    <t>TRIMESTRE</t>
  </si>
  <si>
    <t>COORDINADOR RECAUDO</t>
  </si>
  <si>
    <t>ASESOR DE RECAUDO ZONA 5</t>
  </si>
  <si>
    <t>SERVICIOS PERSONALES</t>
  </si>
  <si>
    <t>GASTOS GENERALES</t>
  </si>
  <si>
    <t>FONDO NACIONAL DE FOMENTO DE LA PAPA</t>
  </si>
  <si>
    <t>DOTACION</t>
  </si>
  <si>
    <t>DOTACION ANUAL DE LEY AUXILIAR</t>
  </si>
  <si>
    <t>ASISTENTE GESTION DOCUMENTAL</t>
  </si>
  <si>
    <t>PROFESIONAL CONTROL PRESUPUESTAL</t>
  </si>
  <si>
    <t>PROFESIONAL SISTEMA INFORMACION</t>
  </si>
  <si>
    <t>INICIO</t>
  </si>
  <si>
    <t xml:space="preserve">FINALIZACION </t>
  </si>
  <si>
    <t>DIAS LABORADOS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</si>
  <si>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</si>
  <si>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</si>
  <si>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</si>
  <si>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</si>
  <si>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</si>
  <si>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</si>
  <si>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</si>
  <si>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</si>
  <si>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Ingresos Vigencia 2016</t>
  </si>
  <si>
    <t>TRIMESTRE I</t>
  </si>
  <si>
    <t>TRIMESTRE II</t>
  </si>
  <si>
    <t>TRIMESTRE III</t>
  </si>
  <si>
    <t>TRIMESTRE IV</t>
  </si>
  <si>
    <t>RECAUDO ESPERADO 0</t>
  </si>
  <si>
    <t>RECAUDO TRIMESTRAL</t>
  </si>
  <si>
    <t>PARTICIPACION PORCENTUAL</t>
  </si>
  <si>
    <t>SEPTIEMBRE *</t>
  </si>
  <si>
    <t>ITEM</t>
  </si>
  <si>
    <t>CANTIDAD</t>
  </si>
  <si>
    <t>MATERIALES Y SUMINISTROS</t>
  </si>
  <si>
    <t>Viáticos</t>
  </si>
  <si>
    <t>Camisas</t>
  </si>
  <si>
    <t>Chalecos</t>
  </si>
  <si>
    <t>Gorras</t>
  </si>
  <si>
    <t>Licencia Equipo</t>
  </si>
  <si>
    <t>INFORMACION ECONOMICA</t>
  </si>
  <si>
    <t>NUCLEOS PROGRESIVOS DE ASISTENCIA TÉCNICA</t>
  </si>
  <si>
    <t>DIRECTOR DE PROYECTOS</t>
  </si>
  <si>
    <t>Maletines</t>
  </si>
  <si>
    <t xml:space="preserve">TOTAL PRESUPUESTO </t>
  </si>
  <si>
    <t>TOTAL GASTOS DE PERSONAL</t>
  </si>
  <si>
    <t>TOTALES INFORMACIÓN ECONOMICA</t>
  </si>
  <si>
    <t>EXTENSIONISTAS 1</t>
  </si>
  <si>
    <t>EXTENSIONISTAS 2</t>
  </si>
  <si>
    <t>EXTENSIONISTAS 3</t>
  </si>
  <si>
    <t>EXTENSIONISTAS 4</t>
  </si>
  <si>
    <t>EXTENSIONISTAS 5</t>
  </si>
  <si>
    <t>EXTENSIONISTAS 6</t>
  </si>
  <si>
    <t>EXTENSIONISTAS 7</t>
  </si>
  <si>
    <t>EXTENSIONISTAS 8</t>
  </si>
  <si>
    <t>EXTENSIONISTAS 9</t>
  </si>
  <si>
    <t>EXTENSIONISTAS 10</t>
  </si>
  <si>
    <t>EXTENSIONISTAS 11</t>
  </si>
  <si>
    <t>EXTENSIONISTAS 12</t>
  </si>
  <si>
    <t>EXTENSIONISTAS 13</t>
  </si>
  <si>
    <t>EXTENSIONISTAS 14</t>
  </si>
  <si>
    <t>EXTENSIONISTAS 15</t>
  </si>
  <si>
    <t>EXTENSIONISTAS 16</t>
  </si>
  <si>
    <t>EXTENSIONISTAS 17</t>
  </si>
  <si>
    <t>EXTENSIONISTAS 18</t>
  </si>
  <si>
    <t>VARIACIÓN</t>
  </si>
  <si>
    <t>VLR TOTAL 2017</t>
  </si>
  <si>
    <t>JUSTIFICACIÓN</t>
  </si>
  <si>
    <t>VLR UNITARIO</t>
  </si>
  <si>
    <t xml:space="preserve">JUSTIFICACIÓN </t>
  </si>
  <si>
    <t>TOTALES ASISTENCIA TÉCNICA</t>
  </si>
  <si>
    <t>Divulgación</t>
  </si>
  <si>
    <t>UND MEDIDA</t>
  </si>
  <si>
    <t>PASANTE SENA</t>
  </si>
  <si>
    <t>Uniformes por año</t>
  </si>
  <si>
    <t>ASISTENTE DE PROYECTO</t>
  </si>
  <si>
    <t>Unidad</t>
  </si>
  <si>
    <t>ASISTENTE DE RECAUDO</t>
  </si>
  <si>
    <t>COORDINADORES ZONALES</t>
  </si>
  <si>
    <t>DISEÑADOR</t>
  </si>
  <si>
    <t>COMERCIALIZACION Y MERCADEO</t>
  </si>
  <si>
    <t>DIRECTOR DE MERCADEO</t>
  </si>
  <si>
    <t>TOTALES MERCADEO</t>
  </si>
  <si>
    <t>PRESUPUESTADO AÑO 2018</t>
  </si>
  <si>
    <t>VLR TOTAL 2018</t>
  </si>
  <si>
    <t>licencias</t>
  </si>
  <si>
    <t>unidades</t>
  </si>
  <si>
    <t>unidad</t>
  </si>
  <si>
    <t>Se requiere la compra de cámara de comercio, para la identificación de recaudadores nuevos y/o renuentes que se requiera en las distintas zonas del país.</t>
  </si>
  <si>
    <t>EXTENSIONISTAS 19</t>
  </si>
  <si>
    <t>EXTENSIONISTAS 20</t>
  </si>
  <si>
    <t>EXTENSIONISTAS 21</t>
  </si>
  <si>
    <t>EXTENSIONISTAS 22</t>
  </si>
  <si>
    <t>EXTENSIONISTAS 23</t>
  </si>
  <si>
    <t>4 por 700 y una por 300</t>
  </si>
  <si>
    <t>ASESOR DE RECAUDO ZONA 6</t>
  </si>
  <si>
    <t xml:space="preserve">TOTAL  FUNCIONAMIENTO </t>
  </si>
  <si>
    <t>TOTAL  INVERSION</t>
  </si>
  <si>
    <t>TOTAL  NOMINA  FONDO</t>
  </si>
  <si>
    <t>Portátiles</t>
  </si>
  <si>
    <t>Semillas (Básicas, Registradas, certificada o de calidad declarada)</t>
  </si>
  <si>
    <t>Bultos</t>
  </si>
  <si>
    <t>Vallas Lotes Demostrativos</t>
  </si>
  <si>
    <t>Vallas Publicitarias</t>
  </si>
  <si>
    <t>Chaquetas y gorras</t>
  </si>
  <si>
    <t>Kits</t>
  </si>
  <si>
    <t>Computador</t>
  </si>
  <si>
    <t>Computadores</t>
  </si>
  <si>
    <t>Sillas y Escritorios</t>
  </si>
  <si>
    <t>Licencias</t>
  </si>
  <si>
    <t>Se requiere la compra de un computador con carateristicas y soporte de memoria para la informacion que administra el director como lo son fotos, videos, programas especificos de publicidad, entre otros.</t>
  </si>
  <si>
    <t>Licencia</t>
  </si>
  <si>
    <t>Se requiere la compra de la licencia vitalicia de Office para el equipo del Director.</t>
  </si>
  <si>
    <t>Se requiere la compra de la licencia adobe la cual viene con varios sub programas que facilitan las diferentes actividades del director.</t>
  </si>
  <si>
    <t>1 Silla                                              1 Escritorio</t>
  </si>
  <si>
    <t>CAPACITACION Y DIVULGACION</t>
  </si>
  <si>
    <t>Licencia Office</t>
  </si>
  <si>
    <t>Licencia Adobe</t>
  </si>
  <si>
    <t>Se requiere dotación para el Asistente del proyecto, correspondiente a lo estipulado por la ley, 3 dotaciones de $222.075 al año. Presenta un incremento del 5% IPC proyectado para esta vigencia.</t>
  </si>
  <si>
    <t>Se requieren 1.160 bultos de semilla, con el respectivo transporte a las diferentes zonas. Las cuales están distribuidas en 920 bultos para 46 núcleos y 240 bultos para los 2 sistemas de fertirriego. Se refleja un aumento del 30% debido a que en la vigencia 2017 se realizó la devolución de la semilla del sistema fertirriego y la app agrícola.</t>
  </si>
  <si>
    <t>Se requieren 46 Vallas informativas del proyecto. Presenta un incremento del 5% del IPC proyectado para esta vigencia.</t>
  </si>
  <si>
    <t>Se requiere 30 Kit de divulgación para los extensionistas, conformado por 2 chaquetas y 1 gorra para los profesionales más los del personal de supervisión en campo. Presenta un incremento del 5% del IPC proyectado para esta vigencia.</t>
  </si>
  <si>
    <t>Se requiere la compra de una licencia vitalicia para el computador del asistente. Con el fin de obtimizar recursos para las vigencias siguientes.</t>
  </si>
  <si>
    <t>Se requiere la actualización del licenciamiento para el correcto funcionamiento del equipo,este rubro se incrementó debido a la adquisición del paquete vitalicio.</t>
  </si>
  <si>
    <t>Se requiere la compra de un escritorio y silla para el diseñador.</t>
  </si>
  <si>
    <t>Se requiere la compra de un equipo portátil para el asesor nuevo. Este rubro no se tenia contemplado en la vigencia 2017.</t>
  </si>
  <si>
    <t>Se requiere el cambio de licencias para cuatro equipos de computo y la compra de 1 licencia nueva para el nuevo asesor de recaudo. Este rubro tiene un incremento del 103%, teniendo en cuenta el ingreso de un asesor de recaudo y a la adquisicion de licencias vitalicias.</t>
  </si>
  <si>
    <t>Se requiere la renovación de la licencia por la necesidad de realizar copias de seguridad, en la documentación de gestión documental.</t>
  </si>
  <si>
    <t>3 camisas por asesor de recaudo al año, se incrementa el rubro en un 26% teniendo en cuenta un 5% de IPC y por el ingreso de un nuevo asesor de recaudo.</t>
  </si>
  <si>
    <t>2 chaleco por asesor del fondo,  se incrementa el rubro en un 26% teniendo en cuenta un 5% de IPC y por el ingreso de un nuevo asesor de recaudo.</t>
  </si>
  <si>
    <t>2 gorra por asesor del fondo, se incrementa el rubro por el ingreso de dos nuevos asesores de recaudo,  se incrementa el rubro en un 32% teniendo en cuenta un 5% de IPC y por el ingreso de un nuevo asesor de recaudo.</t>
  </si>
  <si>
    <t>1 maletín por asesor de recaudo al año, se incrementa el rubro por el ingreso de dos nuevos asesores de recaudo,  se incrementa el rubro en un 20,15% teniendo en cuenta un 5% de IPC y por el ingreso de un nuevo asesor de recaudo.</t>
  </si>
  <si>
    <t>Fortalecimiento Empresarial</t>
  </si>
  <si>
    <t xml:space="preserve">VIATICOS Y GASTOS DE VIAJE </t>
  </si>
  <si>
    <t xml:space="preserve">Viáticos  </t>
  </si>
  <si>
    <t>Paquete publicitario para asociaciones</t>
  </si>
  <si>
    <t>Asociaciones</t>
  </si>
  <si>
    <t>Se requiere la compra de Brochure, tarjetas de presentación, carpetas y demás material necesario para marketing y mercadeo de cada asociación.</t>
  </si>
  <si>
    <t>Honorarios (2 Asesores x 4 Asociaciones)</t>
  </si>
  <si>
    <t xml:space="preserve"> 4paquetes públicitarios para asociaciones</t>
  </si>
  <si>
    <t>Se requiere la contratación de 2 consultores para procesos formación técnica en Emprendimiento y Mercadeo para 4 asociaciones. Se presenta disminucion ya que se contempla la continuidad del proyecto con 4 asociaciones.</t>
  </si>
  <si>
    <t>PRESUPUESTO DE GASTOS PARA ASOCIATIVIDAD VIGENCIA 2018</t>
  </si>
  <si>
    <t>Se requiere el pago de viáticos para 40 visitas en dos regiones para 2 consultores por concepto de seguimiento a Asociaciones por valor de $300.000.</t>
  </si>
  <si>
    <t xml:space="preserve"> 5 ruedas de negocios para 2 asociaciones antiguas</t>
  </si>
  <si>
    <t>Se requiere la realizacion de 5 ruedas de negocios para 2 asociaciones que continuaron de la vigencia 2017.</t>
  </si>
  <si>
    <t>Área de Funcionamiento</t>
  </si>
  <si>
    <t>Área de Sistemas de Informacion</t>
  </si>
  <si>
    <t>Área de Investigación y tranferencia de tecnología</t>
  </si>
  <si>
    <t>Área de mercadeo</t>
  </si>
  <si>
    <t>ÁREA</t>
  </si>
  <si>
    <t>UNIDAD
MEDIDA</t>
  </si>
  <si>
    <t>Área de
Recaudo</t>
  </si>
  <si>
    <t>TOTAL PLAN DE COMPRAS</t>
  </si>
  <si>
    <t>PLAN DE COMPRAS ANUAL VIGENCIA 2018</t>
  </si>
  <si>
    <t>RESPONSABLE</t>
  </si>
  <si>
    <t>Director FNFP</t>
  </si>
  <si>
    <t>Coordinador de Recaudo</t>
  </si>
  <si>
    <t>Profesional Sistemas de Informacion</t>
  </si>
  <si>
    <t>Director de Proyectos</t>
  </si>
  <si>
    <t>Director de Mercadeo</t>
  </si>
  <si>
    <t>OBJETIVOS</t>
  </si>
  <si>
    <t>Dar cumplimiento a lo establecido en la normatividad laboral vigente.</t>
  </si>
  <si>
    <t>Dotación de Ley</t>
  </si>
  <si>
    <t>Licencias vitalicias</t>
  </si>
  <si>
    <t>Licencia Anual</t>
  </si>
  <si>
    <t>Suministro de insumos minimos necesarios y requeridos por los funcionarios para realizar las actividades propias del cargo a desempeñar.</t>
  </si>
  <si>
    <t>Suministro de recursos de identificacion como funcionarios de la organización para divulgacion de la cuota de fomento.</t>
  </si>
  <si>
    <t>Compra base de datos</t>
  </si>
  <si>
    <t>Lograr la identificacion de recaudadores potenciales.</t>
  </si>
  <si>
    <t>Divulgacion del Fondo Nacional de Fomento de la Papa, proyectos e inversion.</t>
  </si>
  <si>
    <t>Suministro de recursos de identificacion como funcionarios de la organización para divulgacion del Fondo Nacional de Fomento de la Papa.</t>
  </si>
  <si>
    <t>Es una herramienta para mejorar la genética de las variedades de la zona, un incremento de la producción dado que son libres de plagas y enfermedades a un nivel alto de tolerancia, aportando a la sanidad del cultivo.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</si>
</sst>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\ * #,##0.00_);_(&quot;$&quot;\ * \(#,##0.00\);_(&quot;$&quot;\ * &quot;-&quot;??_);_(@_)"/>
    <numFmt numFmtId="166" formatCode="_-* #,##0_-;\-* #,##0_-;_-* &quot;-&quot;_-;_-@_-"/>
    <numFmt numFmtId="167" formatCode="_-&quot;$&quot;* #,##0.00_-;\-&quot;$&quot;* #,##0.00_-;_-&quot;$&quot;* &quot;-&quot;??_-;_-@_-"/>
    <numFmt numFmtId="170" formatCode="_ * #,##0.00_ ;_ * \-#,##0.00_ ;_ * &quot;-&quot;??_ ;_ @_ "/>
    <numFmt numFmtId="171" formatCode="_-&quot;$&quot;* #,##0_-;\-&quot;$&quot;* #,##0_-;_-&quot;$&quot;* &quot;-&quot;??_-;_-@_-"/>
    <numFmt numFmtId="173" formatCode="[$$-240A]#,##0.00"/>
    <numFmt numFmtId="174" formatCode="#,##0\ _€"/>
    <numFmt numFmtId="175" formatCode="[$$-240A]#,##0"/>
    <numFmt numFmtId="176" formatCode="_-* #,##0\ _€_-;\-* #,##0\ _€_-;_-* &quot;-&quot;??\ _€_-;_-@_-"/>
    <numFmt numFmtId="180" formatCode="_-&quot;$&quot;\ * #,##0_-;\-&quot;$&quot;\ * #,##0_-;_-&quot;$&quot;\ * &quot;-&quot;_-;_-@_-"/>
    <numFmt numFmtId="18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name val="Calibri"/>
      <family val="2"/>
      <scheme val="minor"/>
    </font>
    <font>
      <b/>
      <sz val="8"/>
      <name val="Arial"/>
      <family val="2"/>
    </font>
    <font>
      <b/>
      <sz val="16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3" fontId="1" fillId="0" borderId="0" applyFont="0" applyFill="0" applyBorder="0" applyAlignment="0" applyProtection="0"/>
  </cellStyleXfs>
  <cellXfs count="287">
    <xf numFmtId="0" fontId="0" fillId="0" borderId="0" xfId="0"/>
    <xf numFmtId="0" fontId="4" fillId="0" borderId="0" xfId="0" applyFont="1"/>
    <xf numFmtId="0" fontId="4" fillId="0" borderId="6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wrapText="1"/>
    </xf>
    <xf numFmtId="3" fontId="2" fillId="0" borderId="0" xfId="0" applyNumberFormat="1" applyFont="1"/>
    <xf numFmtId="0" fontId="4" fillId="0" borderId="0" xfId="3" applyFont="1" applyAlignment="1"/>
    <xf numFmtId="167" fontId="0" fillId="0" borderId="0" xfId="1" applyFont="1"/>
    <xf numFmtId="0" fontId="4" fillId="0" borderId="0" xfId="0" applyFont="1" applyFill="1" applyBorder="1"/>
    <xf numFmtId="0" fontId="4" fillId="0" borderId="0" xfId="0" applyFont="1" applyBorder="1"/>
    <xf numFmtId="0" fontId="4" fillId="0" borderId="5" xfId="0" applyFont="1" applyFill="1" applyBorder="1"/>
    <xf numFmtId="0" fontId="4" fillId="0" borderId="0" xfId="3" applyFont="1" applyAlignment="1">
      <alignment horizontal="center"/>
    </xf>
    <xf numFmtId="171" fontId="0" fillId="0" borderId="0" xfId="0" applyNumberFormat="1"/>
    <xf numFmtId="171" fontId="0" fillId="0" borderId="3" xfId="0" applyNumberFormat="1" applyBorder="1"/>
    <xf numFmtId="171" fontId="0" fillId="0" borderId="31" xfId="1" applyNumberFormat="1" applyFont="1" applyBorder="1"/>
    <xf numFmtId="171" fontId="0" fillId="0" borderId="36" xfId="1" applyNumberFormat="1" applyFont="1" applyBorder="1"/>
    <xf numFmtId="171" fontId="0" fillId="0" borderId="32" xfId="0" applyNumberForma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4" xfId="0" applyBorder="1"/>
    <xf numFmtId="0" fontId="0" fillId="0" borderId="21" xfId="0" applyBorder="1"/>
    <xf numFmtId="0" fontId="0" fillId="0" borderId="22" xfId="0" applyBorder="1"/>
    <xf numFmtId="0" fontId="0" fillId="0" borderId="27" xfId="0" applyBorder="1"/>
    <xf numFmtId="0" fontId="0" fillId="0" borderId="23" xfId="0" applyBorder="1"/>
    <xf numFmtId="171" fontId="0" fillId="0" borderId="19" xfId="0" applyNumberFormat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9" fontId="0" fillId="0" borderId="24" xfId="2" applyFont="1" applyBorder="1"/>
    <xf numFmtId="0" fontId="2" fillId="0" borderId="25" xfId="0" applyFont="1" applyBorder="1" applyAlignment="1">
      <alignment horizontal="center"/>
    </xf>
    <xf numFmtId="171" fontId="0" fillId="0" borderId="37" xfId="1" applyNumberFormat="1" applyFont="1" applyBorder="1"/>
    <xf numFmtId="171" fontId="2" fillId="0" borderId="0" xfId="0" applyNumberFormat="1" applyFont="1" applyFill="1" applyBorder="1"/>
    <xf numFmtId="167" fontId="0" fillId="0" borderId="0" xfId="0" applyNumberFormat="1"/>
    <xf numFmtId="0" fontId="11" fillId="0" borderId="0" xfId="0" applyFont="1" applyFill="1" applyAlignment="1">
      <alignment horizontal="justify" vertical="center" wrapText="1"/>
    </xf>
    <xf numFmtId="0" fontId="11" fillId="0" borderId="0" xfId="0" applyFont="1"/>
    <xf numFmtId="14" fontId="3" fillId="0" borderId="3" xfId="0" applyNumberFormat="1" applyFont="1" applyFill="1" applyBorder="1" applyAlignment="1" applyProtection="1">
      <alignment horizontal="right"/>
    </xf>
    <xf numFmtId="0" fontId="4" fillId="0" borderId="2" xfId="0" applyFont="1" applyFill="1" applyBorder="1"/>
    <xf numFmtId="0" fontId="4" fillId="0" borderId="0" xfId="0" applyFont="1" applyFill="1"/>
    <xf numFmtId="176" fontId="0" fillId="0" borderId="0" xfId="13" applyNumberFormat="1" applyFont="1"/>
    <xf numFmtId="14" fontId="3" fillId="0" borderId="19" xfId="0" applyNumberFormat="1" applyFont="1" applyFill="1" applyBorder="1" applyAlignment="1" applyProtection="1">
      <alignment horizontal="right"/>
    </xf>
    <xf numFmtId="14" fontId="3" fillId="0" borderId="22" xfId="0" applyNumberFormat="1" applyFont="1" applyFill="1" applyBorder="1" applyAlignment="1" applyProtection="1">
      <alignment horizontal="right"/>
    </xf>
    <xf numFmtId="14" fontId="3" fillId="0" borderId="12" xfId="0" applyNumberFormat="1" applyFont="1" applyFill="1" applyBorder="1" applyAlignment="1" applyProtection="1">
      <alignment horizontal="right"/>
    </xf>
    <xf numFmtId="0" fontId="4" fillId="0" borderId="26" xfId="0" applyFont="1" applyFill="1" applyBorder="1"/>
    <xf numFmtId="0" fontId="3" fillId="0" borderId="14" xfId="0" applyFont="1" applyFill="1" applyBorder="1"/>
    <xf numFmtId="3" fontId="3" fillId="0" borderId="14" xfId="0" applyNumberFormat="1" applyFont="1" applyFill="1" applyBorder="1" applyAlignment="1" applyProtection="1">
      <alignment horizontal="left"/>
    </xf>
    <xf numFmtId="0" fontId="4" fillId="0" borderId="6" xfId="0" applyFont="1" applyFill="1" applyBorder="1"/>
    <xf numFmtId="0" fontId="3" fillId="0" borderId="13" xfId="0" applyFont="1" applyFill="1" applyBorder="1"/>
    <xf numFmtId="0" fontId="3" fillId="0" borderId="15" xfId="0" applyFont="1" applyFill="1" applyBorder="1"/>
    <xf numFmtId="167" fontId="12" fillId="5" borderId="3" xfId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2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3" fontId="3" fillId="0" borderId="29" xfId="0" applyNumberFormat="1" applyFont="1" applyFill="1" applyBorder="1" applyAlignment="1" applyProtection="1">
      <alignment horizontal="left"/>
    </xf>
    <xf numFmtId="14" fontId="3" fillId="0" borderId="30" xfId="0" applyNumberFormat="1" applyFont="1" applyFill="1" applyBorder="1" applyAlignment="1" applyProtection="1">
      <alignment horizontal="right"/>
    </xf>
    <xf numFmtId="14" fontId="3" fillId="0" borderId="20" xfId="0" applyNumberFormat="1" applyFont="1" applyFill="1" applyBorder="1" applyAlignment="1" applyProtection="1">
      <alignment horizontal="right"/>
    </xf>
    <xf numFmtId="0" fontId="3" fillId="0" borderId="21" xfId="0" applyFont="1" applyFill="1" applyBorder="1"/>
    <xf numFmtId="0" fontId="2" fillId="0" borderId="0" xfId="0" applyFont="1"/>
    <xf numFmtId="171" fontId="11" fillId="0" borderId="3" xfId="1" applyNumberFormat="1" applyFont="1" applyFill="1" applyBorder="1" applyAlignment="1">
      <alignment horizontal="justify" vertical="center" wrapText="1"/>
    </xf>
    <xf numFmtId="3" fontId="7" fillId="0" borderId="0" xfId="0" applyNumberFormat="1" applyFont="1"/>
    <xf numFmtId="171" fontId="12" fillId="5" borderId="3" xfId="1" applyNumberFormat="1" applyFont="1" applyFill="1" applyBorder="1" applyAlignment="1">
      <alignment horizontal="right" vertical="center" wrapText="1"/>
    </xf>
    <xf numFmtId="176" fontId="17" fillId="0" borderId="0" xfId="13" applyNumberFormat="1" applyFont="1"/>
    <xf numFmtId="43" fontId="17" fillId="0" borderId="0" xfId="13" applyFont="1"/>
    <xf numFmtId="176" fontId="18" fillId="0" borderId="0" xfId="13" applyNumberFormat="1" applyFont="1"/>
    <xf numFmtId="43" fontId="18" fillId="0" borderId="0" xfId="13" applyFont="1"/>
    <xf numFmtId="0" fontId="3" fillId="0" borderId="35" xfId="0" applyFont="1" applyFill="1" applyBorder="1"/>
    <xf numFmtId="176" fontId="7" fillId="0" borderId="0" xfId="13" applyNumberFormat="1" applyFont="1"/>
    <xf numFmtId="0" fontId="3" fillId="0" borderId="23" xfId="0" applyFont="1" applyFill="1" applyBorder="1"/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" fontId="7" fillId="3" borderId="20" xfId="0" applyNumberFormat="1" applyFont="1" applyFill="1" applyBorder="1" applyAlignment="1">
      <alignment horizontal="center"/>
    </xf>
    <xf numFmtId="1" fontId="7" fillId="3" borderId="3" xfId="0" applyNumberFormat="1" applyFont="1" applyFill="1" applyBorder="1" applyAlignment="1">
      <alignment horizontal="center"/>
    </xf>
    <xf numFmtId="1" fontId="7" fillId="0" borderId="3" xfId="0" applyNumberFormat="1" applyFont="1" applyFill="1" applyBorder="1" applyAlignment="1">
      <alignment horizontal="center"/>
    </xf>
    <xf numFmtId="1" fontId="7" fillId="0" borderId="2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7" fillId="0" borderId="19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" fontId="7" fillId="0" borderId="38" xfId="0" applyNumberFormat="1" applyFont="1" applyFill="1" applyBorder="1" applyAlignment="1">
      <alignment horizontal="center"/>
    </xf>
    <xf numFmtId="9" fontId="0" fillId="0" borderId="0" xfId="2" applyFont="1"/>
    <xf numFmtId="176" fontId="11" fillId="0" borderId="0" xfId="13" applyNumberFormat="1" applyFont="1" applyFill="1" applyAlignment="1">
      <alignment horizontal="center" vertical="center" wrapText="1"/>
    </xf>
    <xf numFmtId="176" fontId="11" fillId="0" borderId="0" xfId="13" applyNumberFormat="1" applyFont="1" applyFill="1" applyAlignment="1">
      <alignment horizontal="justify" vertical="center" wrapText="1"/>
    </xf>
    <xf numFmtId="171" fontId="11" fillId="0" borderId="3" xfId="20" applyNumberFormat="1" applyFont="1" applyFill="1" applyBorder="1" applyAlignment="1">
      <alignment horizontal="justify" vertical="center" wrapText="1"/>
    </xf>
    <xf numFmtId="3" fontId="11" fillId="3" borderId="3" xfId="0" applyNumberFormat="1" applyFont="1" applyFill="1" applyBorder="1" applyAlignment="1">
      <alignment horizontal="center" vertical="center" wrapText="1"/>
    </xf>
    <xf numFmtId="174" fontId="11" fillId="0" borderId="3" xfId="2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justify" vertical="center" wrapText="1"/>
    </xf>
    <xf numFmtId="3" fontId="11" fillId="3" borderId="3" xfId="0" applyNumberFormat="1" applyFont="1" applyFill="1" applyBorder="1" applyAlignment="1">
      <alignment horizontal="center" vertical="center"/>
    </xf>
    <xf numFmtId="174" fontId="8" fillId="3" borderId="3" xfId="6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3" fontId="3" fillId="0" borderId="0" xfId="13" applyFont="1"/>
    <xf numFmtId="171" fontId="8" fillId="0" borderId="3" xfId="1" applyNumberFormat="1" applyFont="1" applyFill="1" applyBorder="1" applyAlignment="1">
      <alignment horizontal="justify" vertical="center" wrapText="1"/>
    </xf>
    <xf numFmtId="174" fontId="8" fillId="0" borderId="3" xfId="0" applyNumberFormat="1" applyFont="1" applyFill="1" applyBorder="1" applyAlignment="1">
      <alignment horizontal="center" vertical="center" wrapText="1"/>
    </xf>
    <xf numFmtId="167" fontId="11" fillId="0" borderId="0" xfId="1" applyFont="1" applyFill="1" applyAlignment="1">
      <alignment horizontal="justify" vertical="center" wrapText="1"/>
    </xf>
    <xf numFmtId="171" fontId="11" fillId="0" borderId="0" xfId="1" applyNumberFormat="1" applyFont="1" applyFill="1" applyAlignment="1">
      <alignment horizontal="justify" vertical="center" wrapText="1"/>
    </xf>
    <xf numFmtId="176" fontId="11" fillId="0" borderId="0" xfId="0" applyNumberFormat="1" applyFont="1" applyFill="1" applyAlignment="1">
      <alignment horizontal="justify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justify" vertical="justify" wrapText="1"/>
    </xf>
    <xf numFmtId="3" fontId="11" fillId="0" borderId="0" xfId="0" applyNumberFormat="1" applyFont="1" applyFill="1" applyAlignment="1">
      <alignment horizontal="justify" vertical="center" wrapText="1"/>
    </xf>
    <xf numFmtId="3" fontId="11" fillId="0" borderId="3" xfId="0" applyNumberFormat="1" applyFont="1" applyFill="1" applyBorder="1" applyAlignment="1">
      <alignment horizontal="center" vertical="center"/>
    </xf>
    <xf numFmtId="174" fontId="19" fillId="0" borderId="3" xfId="1" applyNumberFormat="1" applyFont="1" applyFill="1" applyBorder="1" applyAlignment="1">
      <alignment horizontal="right" vertical="center" wrapText="1"/>
    </xf>
    <xf numFmtId="3" fontId="19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71" fontId="11" fillId="0" borderId="0" xfId="0" applyNumberFormat="1" applyFont="1" applyFill="1" applyAlignment="1">
      <alignment horizontal="justify" vertical="justify" wrapText="1"/>
    </xf>
    <xf numFmtId="0" fontId="11" fillId="0" borderId="0" xfId="0" applyFont="1" applyAlignment="1">
      <alignment horizontal="right"/>
    </xf>
    <xf numFmtId="173" fontId="12" fillId="5" borderId="3" xfId="1" applyNumberFormat="1" applyFont="1" applyFill="1" applyBorder="1" applyAlignment="1">
      <alignment horizontal="center" vertical="center" wrapText="1"/>
    </xf>
    <xf numFmtId="171" fontId="12" fillId="5" borderId="3" xfId="1" applyNumberFormat="1" applyFont="1" applyFill="1" applyBorder="1" applyAlignment="1">
      <alignment horizontal="center" vertical="center" wrapText="1"/>
    </xf>
    <xf numFmtId="10" fontId="12" fillId="5" borderId="3" xfId="2" applyNumberFormat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vertical="center" wrapText="1"/>
    </xf>
    <xf numFmtId="175" fontId="12" fillId="5" borderId="3" xfId="1" applyNumberFormat="1" applyFont="1" applyFill="1" applyBorder="1" applyAlignment="1">
      <alignment vertical="center" wrapText="1"/>
    </xf>
    <xf numFmtId="0" fontId="11" fillId="5" borderId="3" xfId="0" applyFont="1" applyFill="1" applyBorder="1" applyAlignment="1">
      <alignment horizontal="justify" vertical="center" wrapText="1"/>
    </xf>
    <xf numFmtId="0" fontId="5" fillId="6" borderId="3" xfId="6" applyFont="1" applyFill="1" applyBorder="1" applyAlignment="1">
      <alignment vertical="center" wrapText="1"/>
    </xf>
    <xf numFmtId="175" fontId="5" fillId="6" borderId="3" xfId="6" applyNumberFormat="1" applyFont="1" applyFill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171" fontId="12" fillId="6" borderId="3" xfId="1" applyNumberFormat="1" applyFont="1" applyFill="1" applyBorder="1" applyAlignment="1">
      <alignment horizontal="right" vertical="center"/>
    </xf>
    <xf numFmtId="0" fontId="11" fillId="6" borderId="3" xfId="0" applyFont="1" applyFill="1" applyBorder="1" applyAlignment="1">
      <alignment horizontal="justify" vertical="center" wrapText="1"/>
    </xf>
    <xf numFmtId="0" fontId="11" fillId="3" borderId="3" xfId="0" applyFont="1" applyFill="1" applyBorder="1" applyAlignment="1">
      <alignment vertical="center" wrapText="1"/>
    </xf>
    <xf numFmtId="171" fontId="11" fillId="3" borderId="3" xfId="1" applyNumberFormat="1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171" fontId="11" fillId="3" borderId="3" xfId="1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justify" vertical="center" wrapText="1"/>
    </xf>
    <xf numFmtId="171" fontId="12" fillId="5" borderId="3" xfId="1" applyNumberFormat="1" applyFont="1" applyFill="1" applyBorder="1" applyAlignment="1">
      <alignment vertical="center"/>
    </xf>
    <xf numFmtId="171" fontId="12" fillId="5" borderId="3" xfId="1" applyNumberFormat="1" applyFont="1" applyFill="1" applyBorder="1" applyAlignment="1">
      <alignment horizontal="right" vertical="center"/>
    </xf>
    <xf numFmtId="171" fontId="12" fillId="4" borderId="3" xfId="1" applyNumberFormat="1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justify" vertical="center" wrapText="1"/>
    </xf>
    <xf numFmtId="171" fontId="11" fillId="0" borderId="3" xfId="0" applyNumberFormat="1" applyFont="1" applyFill="1" applyBorder="1" applyAlignment="1">
      <alignment horizontal="center" vertical="center" wrapText="1"/>
    </xf>
    <xf numFmtId="171" fontId="11" fillId="3" borderId="3" xfId="1" applyNumberFormat="1" applyFont="1" applyFill="1" applyBorder="1" applyAlignment="1">
      <alignment horizontal="right" vertical="center"/>
    </xf>
    <xf numFmtId="0" fontId="5" fillId="4" borderId="3" xfId="6" applyFont="1" applyFill="1" applyBorder="1" applyAlignment="1">
      <alignment vertical="center"/>
    </xf>
    <xf numFmtId="175" fontId="12" fillId="4" borderId="3" xfId="1" applyNumberFormat="1" applyFont="1" applyFill="1" applyBorder="1" applyAlignment="1">
      <alignment vertical="center"/>
    </xf>
    <xf numFmtId="171" fontId="12" fillId="4" borderId="3" xfId="1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1" fontId="11" fillId="0" borderId="0" xfId="0" applyNumberFormat="1" applyFont="1" applyAlignment="1">
      <alignment horizontal="right"/>
    </xf>
    <xf numFmtId="0" fontId="7" fillId="0" borderId="0" xfId="0" applyFont="1" applyFill="1"/>
    <xf numFmtId="0" fontId="3" fillId="0" borderId="33" xfId="0" applyFont="1" applyFill="1" applyBorder="1"/>
    <xf numFmtId="43" fontId="7" fillId="0" borderId="0" xfId="13" applyFont="1"/>
    <xf numFmtId="43" fontId="4" fillId="0" borderId="0" xfId="13" applyFont="1" applyAlignment="1">
      <alignment horizontal="center"/>
    </xf>
    <xf numFmtId="43" fontId="3" fillId="0" borderId="0" xfId="13" applyFont="1" applyAlignment="1">
      <alignment horizontal="center" wrapText="1"/>
    </xf>
    <xf numFmtId="43" fontId="0" fillId="0" borderId="0" xfId="13" applyFont="1"/>
    <xf numFmtId="176" fontId="4" fillId="0" borderId="2" xfId="0" applyNumberFormat="1" applyFont="1" applyFill="1" applyBorder="1" applyAlignment="1">
      <alignment horizontal="center" vertical="center" wrapText="1"/>
    </xf>
    <xf numFmtId="176" fontId="15" fillId="0" borderId="2" xfId="13" applyNumberFormat="1" applyFont="1" applyFill="1" applyBorder="1" applyAlignment="1">
      <alignment horizontal="center" vertical="center" wrapText="1"/>
    </xf>
    <xf numFmtId="176" fontId="4" fillId="0" borderId="2" xfId="13" applyNumberFormat="1" applyFont="1" applyFill="1" applyBorder="1" applyAlignment="1">
      <alignment horizontal="center" vertical="center" wrapText="1"/>
    </xf>
    <xf numFmtId="176" fontId="4" fillId="0" borderId="2" xfId="13" applyNumberFormat="1" applyFont="1" applyFill="1" applyBorder="1" applyAlignment="1" applyProtection="1">
      <alignment horizontal="center" vertical="center" wrapText="1"/>
    </xf>
    <xf numFmtId="176" fontId="4" fillId="0" borderId="9" xfId="13" applyNumberFormat="1" applyFont="1" applyFill="1" applyBorder="1" applyAlignment="1" applyProtection="1">
      <alignment horizontal="center" vertical="center" wrapText="1"/>
    </xf>
    <xf numFmtId="176" fontId="3" fillId="0" borderId="19" xfId="0" applyNumberFormat="1" applyFont="1" applyFill="1" applyBorder="1" applyAlignment="1" applyProtection="1">
      <alignment horizontal="right"/>
    </xf>
    <xf numFmtId="176" fontId="3" fillId="0" borderId="19" xfId="13" applyNumberFormat="1" applyFont="1" applyFill="1" applyBorder="1" applyAlignment="1" applyProtection="1">
      <alignment horizontal="right"/>
    </xf>
    <xf numFmtId="176" fontId="0" fillId="0" borderId="40" xfId="13" applyNumberFormat="1" applyFont="1" applyBorder="1"/>
    <xf numFmtId="176" fontId="0" fillId="0" borderId="24" xfId="13" applyNumberFormat="1" applyFont="1" applyBorder="1"/>
    <xf numFmtId="176" fontId="3" fillId="0" borderId="22" xfId="0" applyNumberFormat="1" applyFont="1" applyFill="1" applyBorder="1" applyAlignment="1" applyProtection="1">
      <alignment horizontal="right"/>
    </xf>
    <xf numFmtId="176" fontId="3" fillId="0" borderId="22" xfId="13" applyNumberFormat="1" applyFont="1" applyFill="1" applyBorder="1" applyAlignment="1" applyProtection="1">
      <alignment horizontal="right"/>
    </xf>
    <xf numFmtId="176" fontId="3" fillId="0" borderId="41" xfId="13" applyNumberFormat="1" applyFont="1" applyFill="1" applyBorder="1" applyAlignment="1" applyProtection="1">
      <alignment horizontal="right"/>
    </xf>
    <xf numFmtId="176" fontId="0" fillId="0" borderId="27" xfId="13" applyNumberFormat="1" applyFont="1" applyBorder="1"/>
    <xf numFmtId="176" fontId="4" fillId="0" borderId="2" xfId="0" applyNumberFormat="1" applyFont="1" applyFill="1" applyBorder="1" applyAlignment="1">
      <alignment horizontal="right"/>
    </xf>
    <xf numFmtId="176" fontId="4" fillId="0" borderId="2" xfId="13" applyNumberFormat="1" applyFont="1" applyFill="1" applyBorder="1" applyAlignment="1">
      <alignment horizontal="right"/>
    </xf>
    <xf numFmtId="176" fontId="4" fillId="0" borderId="25" xfId="13" applyNumberFormat="1" applyFont="1" applyFill="1" applyBorder="1" applyAlignment="1" applyProtection="1">
      <alignment horizontal="right"/>
    </xf>
    <xf numFmtId="176" fontId="2" fillId="0" borderId="6" xfId="13" applyNumberFormat="1" applyFont="1" applyBorder="1"/>
    <xf numFmtId="176" fontId="4" fillId="0" borderId="0" xfId="0" applyNumberFormat="1" applyFont="1" applyAlignment="1">
      <alignment horizontal="center"/>
    </xf>
    <xf numFmtId="176" fontId="4" fillId="0" borderId="0" xfId="2" applyNumberFormat="1" applyFont="1" applyAlignment="1">
      <alignment horizontal="center"/>
    </xf>
    <xf numFmtId="176" fontId="4" fillId="0" borderId="0" xfId="13" applyNumberFormat="1" applyFont="1" applyAlignment="1">
      <alignment horizontal="center"/>
    </xf>
    <xf numFmtId="176" fontId="4" fillId="0" borderId="5" xfId="0" applyNumberFormat="1" applyFont="1" applyFill="1" applyBorder="1" applyAlignment="1">
      <alignment horizontal="right"/>
    </xf>
    <xf numFmtId="176" fontId="14" fillId="0" borderId="5" xfId="0" applyNumberFormat="1" applyFont="1" applyBorder="1"/>
    <xf numFmtId="176" fontId="14" fillId="0" borderId="5" xfId="13" applyNumberFormat="1" applyFont="1" applyBorder="1"/>
    <xf numFmtId="176" fontId="2" fillId="0" borderId="5" xfId="13" applyNumberFormat="1" applyFont="1" applyBorder="1"/>
    <xf numFmtId="176" fontId="2" fillId="0" borderId="10" xfId="13" applyNumberFormat="1" applyFont="1" applyBorder="1"/>
    <xf numFmtId="176" fontId="2" fillId="0" borderId="0" xfId="13" applyNumberFormat="1" applyFont="1"/>
    <xf numFmtId="176" fontId="4" fillId="0" borderId="17" xfId="0" applyNumberFormat="1" applyFont="1" applyFill="1" applyBorder="1" applyAlignment="1">
      <alignment horizontal="right"/>
    </xf>
    <xf numFmtId="176" fontId="14" fillId="0" borderId="0" xfId="13" applyNumberFormat="1" applyFont="1" applyBorder="1"/>
    <xf numFmtId="176" fontId="2" fillId="0" borderId="0" xfId="13" applyNumberFormat="1" applyFont="1" applyBorder="1"/>
    <xf numFmtId="176" fontId="3" fillId="2" borderId="7" xfId="0" applyNumberFormat="1" applyFont="1" applyFill="1" applyBorder="1" applyAlignment="1">
      <alignment horizontal="center" wrapText="1"/>
    </xf>
    <xf numFmtId="176" fontId="3" fillId="0" borderId="0" xfId="13" applyNumberFormat="1" applyFont="1" applyAlignment="1">
      <alignment horizontal="center" wrapText="1"/>
    </xf>
    <xf numFmtId="176" fontId="3" fillId="0" borderId="0" xfId="13" applyNumberFormat="1" applyFont="1"/>
    <xf numFmtId="176" fontId="3" fillId="0" borderId="20" xfId="0" applyNumberFormat="1" applyFont="1" applyFill="1" applyBorder="1" applyAlignment="1" applyProtection="1">
      <alignment horizontal="right"/>
    </xf>
    <xf numFmtId="176" fontId="3" fillId="0" borderId="20" xfId="13" applyNumberFormat="1" applyFont="1" applyFill="1" applyBorder="1" applyAlignment="1" applyProtection="1">
      <alignment horizontal="right"/>
    </xf>
    <xf numFmtId="176" fontId="0" fillId="0" borderId="28" xfId="13" applyNumberFormat="1" applyFont="1" applyBorder="1"/>
    <xf numFmtId="176" fontId="3" fillId="0" borderId="3" xfId="0" applyNumberFormat="1" applyFont="1" applyFill="1" applyBorder="1" applyAlignment="1" applyProtection="1">
      <alignment horizontal="right"/>
    </xf>
    <xf numFmtId="176" fontId="3" fillId="0" borderId="3" xfId="13" applyNumberFormat="1" applyFont="1" applyFill="1" applyBorder="1" applyAlignment="1" applyProtection="1">
      <alignment horizontal="right"/>
    </xf>
    <xf numFmtId="176" fontId="0" fillId="0" borderId="11" xfId="13" applyNumberFormat="1" applyFont="1" applyBorder="1"/>
    <xf numFmtId="176" fontId="3" fillId="0" borderId="34" xfId="13" applyNumberFormat="1" applyFont="1" applyFill="1" applyBorder="1" applyAlignment="1" applyProtection="1">
      <alignment horizontal="right"/>
    </xf>
    <xf numFmtId="176" fontId="4" fillId="0" borderId="9" xfId="13" applyNumberFormat="1" applyFont="1" applyFill="1" applyBorder="1" applyAlignment="1">
      <alignment horizontal="right"/>
    </xf>
    <xf numFmtId="176" fontId="7" fillId="0" borderId="0" xfId="0" applyNumberFormat="1" applyFont="1"/>
    <xf numFmtId="176" fontId="3" fillId="0" borderId="0" xfId="0" applyNumberFormat="1" applyFont="1" applyFill="1" applyBorder="1" applyAlignment="1">
      <alignment horizontal="right"/>
    </xf>
    <xf numFmtId="176" fontId="3" fillId="0" borderId="38" xfId="0" applyNumberFormat="1" applyFont="1" applyFill="1" applyBorder="1" applyAlignment="1" applyProtection="1">
      <alignment horizontal="right"/>
    </xf>
    <xf numFmtId="176" fontId="3" fillId="0" borderId="38" xfId="13" applyNumberFormat="1" applyFont="1" applyFill="1" applyBorder="1" applyAlignment="1" applyProtection="1">
      <alignment horizontal="right"/>
    </xf>
    <xf numFmtId="176" fontId="0" fillId="0" borderId="18" xfId="13" applyNumberFormat="1" applyFont="1" applyBorder="1"/>
    <xf numFmtId="176" fontId="0" fillId="0" borderId="39" xfId="13" applyNumberFormat="1" applyFont="1" applyBorder="1"/>
    <xf numFmtId="176" fontId="3" fillId="0" borderId="0" xfId="13" applyNumberFormat="1" applyFont="1" applyFill="1" applyBorder="1" applyAlignment="1">
      <alignment horizontal="right"/>
    </xf>
    <xf numFmtId="176" fontId="4" fillId="0" borderId="0" xfId="13" applyNumberFormat="1" applyFont="1" applyFill="1" applyBorder="1" applyAlignment="1">
      <alignment horizontal="right"/>
    </xf>
    <xf numFmtId="176" fontId="0" fillId="0" borderId="19" xfId="13" applyNumberFormat="1" applyFont="1" applyBorder="1"/>
    <xf numFmtId="176" fontId="14" fillId="0" borderId="10" xfId="0" applyNumberFormat="1" applyFont="1" applyBorder="1"/>
    <xf numFmtId="176" fontId="14" fillId="0" borderId="10" xfId="13" applyNumberFormat="1" applyFont="1" applyBorder="1"/>
    <xf numFmtId="176" fontId="4" fillId="0" borderId="6" xfId="13" applyNumberFormat="1" applyFont="1" applyFill="1" applyBorder="1" applyAlignment="1" applyProtection="1">
      <alignment horizontal="right"/>
    </xf>
    <xf numFmtId="176" fontId="4" fillId="0" borderId="1" xfId="13" applyNumberFormat="1" applyFont="1" applyFill="1" applyBorder="1" applyAlignment="1">
      <alignment horizontal="right"/>
    </xf>
    <xf numFmtId="176" fontId="4" fillId="0" borderId="6" xfId="13" applyNumberFormat="1" applyFont="1" applyFill="1" applyBorder="1" applyAlignment="1">
      <alignment horizontal="right"/>
    </xf>
    <xf numFmtId="0" fontId="11" fillId="3" borderId="34" xfId="0" applyFont="1" applyFill="1" applyBorder="1" applyAlignment="1">
      <alignment vertical="center" wrapText="1"/>
    </xf>
    <xf numFmtId="171" fontId="11" fillId="3" borderId="34" xfId="1" applyNumberFormat="1" applyFont="1" applyFill="1" applyBorder="1" applyAlignment="1">
      <alignment vertical="center" wrapText="1"/>
    </xf>
    <xf numFmtId="0" fontId="11" fillId="3" borderId="34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 wrapText="1"/>
    </xf>
    <xf numFmtId="171" fontId="11" fillId="3" borderId="34" xfId="1" applyNumberFormat="1" applyFont="1" applyFill="1" applyBorder="1" applyAlignment="1">
      <alignment horizontal="right" vertical="center"/>
    </xf>
    <xf numFmtId="0" fontId="11" fillId="0" borderId="34" xfId="0" applyFont="1" applyFill="1" applyBorder="1" applyAlignment="1">
      <alignment horizontal="justify" vertical="center" wrapText="1"/>
    </xf>
    <xf numFmtId="0" fontId="5" fillId="5" borderId="1" xfId="6" applyFont="1" applyFill="1" applyBorder="1" applyAlignment="1">
      <alignment vertical="center"/>
    </xf>
    <xf numFmtId="175" fontId="12" fillId="5" borderId="2" xfId="1" applyNumberFormat="1" applyFont="1" applyFill="1" applyBorder="1" applyAlignment="1">
      <alignment vertical="center"/>
    </xf>
    <xf numFmtId="0" fontId="12" fillId="5" borderId="2" xfId="0" applyFont="1" applyFill="1" applyBorder="1" applyAlignment="1">
      <alignment vertical="center"/>
    </xf>
    <xf numFmtId="171" fontId="12" fillId="5" borderId="2" xfId="1" applyNumberFormat="1" applyFont="1" applyFill="1" applyBorder="1" applyAlignment="1">
      <alignment horizontal="right" vertical="center"/>
    </xf>
    <xf numFmtId="0" fontId="11" fillId="5" borderId="9" xfId="0" applyFont="1" applyFill="1" applyBorder="1" applyAlignment="1">
      <alignment horizontal="justify" vertical="center" wrapText="1"/>
    </xf>
    <xf numFmtId="10" fontId="12" fillId="5" borderId="3" xfId="2" applyNumberFormat="1" applyFont="1" applyFill="1" applyBorder="1" applyAlignment="1">
      <alignment vertical="center" wrapText="1"/>
    </xf>
    <xf numFmtId="10" fontId="12" fillId="6" borderId="3" xfId="2" applyNumberFormat="1" applyFont="1" applyFill="1" applyBorder="1" applyAlignment="1">
      <alignment vertical="center"/>
    </xf>
    <xf numFmtId="10" fontId="11" fillId="3" borderId="3" xfId="2" applyNumberFormat="1" applyFont="1" applyFill="1" applyBorder="1" applyAlignment="1">
      <alignment vertical="center" wrapText="1"/>
    </xf>
    <xf numFmtId="10" fontId="12" fillId="5" borderId="3" xfId="2" applyNumberFormat="1" applyFont="1" applyFill="1" applyBorder="1" applyAlignment="1">
      <alignment vertical="center"/>
    </xf>
    <xf numFmtId="10" fontId="12" fillId="4" borderId="3" xfId="2" applyNumberFormat="1" applyFont="1" applyFill="1" applyBorder="1" applyAlignment="1">
      <alignment vertical="center"/>
    </xf>
    <xf numFmtId="10" fontId="11" fillId="3" borderId="3" xfId="2" applyNumberFormat="1" applyFont="1" applyFill="1" applyBorder="1" applyAlignment="1">
      <alignment vertical="center"/>
    </xf>
    <xf numFmtId="10" fontId="11" fillId="3" borderId="34" xfId="2" applyNumberFormat="1" applyFont="1" applyFill="1" applyBorder="1" applyAlignment="1">
      <alignment vertical="center"/>
    </xf>
    <xf numFmtId="10" fontId="12" fillId="5" borderId="2" xfId="2" applyNumberFormat="1" applyFont="1" applyFill="1" applyBorder="1" applyAlignment="1">
      <alignment vertical="center"/>
    </xf>
    <xf numFmtId="10" fontId="11" fillId="0" borderId="0" xfId="2" applyNumberFormat="1" applyFont="1"/>
    <xf numFmtId="43" fontId="0" fillId="0" borderId="0" xfId="13" applyNumberFormat="1" applyFont="1"/>
    <xf numFmtId="0" fontId="4" fillId="0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horizontal="center"/>
    </xf>
    <xf numFmtId="176" fontId="3" fillId="0" borderId="0" xfId="2" applyNumberFormat="1" applyFont="1" applyAlignment="1">
      <alignment horizontal="center"/>
    </xf>
    <xf numFmtId="176" fontId="3" fillId="0" borderId="0" xfId="13" applyNumberFormat="1" applyFont="1" applyAlignment="1">
      <alignment horizontal="center"/>
    </xf>
    <xf numFmtId="176" fontId="1" fillId="0" borderId="0" xfId="13" applyNumberFormat="1" applyFont="1"/>
    <xf numFmtId="0" fontId="0" fillId="0" borderId="0" xfId="0" applyFont="1"/>
    <xf numFmtId="176" fontId="4" fillId="0" borderId="0" xfId="0" applyNumberFormat="1" applyFont="1" applyFill="1" applyBorder="1" applyAlignment="1">
      <alignment horizontal="right"/>
    </xf>
    <xf numFmtId="0" fontId="4" fillId="0" borderId="35" xfId="0" applyFont="1" applyFill="1" applyBorder="1"/>
    <xf numFmtId="176" fontId="14" fillId="0" borderId="0" xfId="0" applyNumberFormat="1" applyFont="1" applyBorder="1"/>
    <xf numFmtId="176" fontId="14" fillId="0" borderId="16" xfId="13" applyNumberFormat="1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76" fontId="7" fillId="0" borderId="0" xfId="0" applyNumberFormat="1" applyFont="1" applyBorder="1"/>
    <xf numFmtId="176" fontId="7" fillId="0" borderId="0" xfId="13" applyNumberFormat="1" applyFont="1" applyBorder="1"/>
    <xf numFmtId="176" fontId="7" fillId="0" borderId="16" xfId="13" applyNumberFormat="1" applyFont="1" applyBorder="1"/>
    <xf numFmtId="0" fontId="14" fillId="0" borderId="0" xfId="0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176" fontId="14" fillId="0" borderId="0" xfId="0" applyNumberFormat="1" applyFont="1"/>
    <xf numFmtId="0" fontId="11" fillId="0" borderId="0" xfId="0" applyFont="1" applyFill="1" applyAlignment="1">
      <alignment horizontal="center" vertical="center" wrapText="1"/>
    </xf>
    <xf numFmtId="0" fontId="4" fillId="0" borderId="0" xfId="3" applyFont="1" applyAlignment="1">
      <alignment horizontal="center"/>
    </xf>
    <xf numFmtId="176" fontId="3" fillId="2" borderId="8" xfId="0" applyNumberFormat="1" applyFont="1" applyFill="1" applyBorder="1" applyAlignment="1">
      <alignment horizontal="center" wrapText="1"/>
    </xf>
    <xf numFmtId="176" fontId="3" fillId="2" borderId="5" xfId="0" applyNumberFormat="1" applyFont="1" applyFill="1" applyBorder="1" applyAlignment="1">
      <alignment horizontal="center" wrapText="1"/>
    </xf>
    <xf numFmtId="176" fontId="3" fillId="2" borderId="10" xfId="0" applyNumberFormat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3" fillId="2" borderId="8" xfId="0" applyNumberFormat="1" applyFont="1" applyFill="1" applyBorder="1" applyAlignment="1">
      <alignment horizontal="center" wrapText="1"/>
    </xf>
    <xf numFmtId="3" fontId="3" fillId="2" borderId="5" xfId="0" applyNumberFormat="1" applyFont="1" applyFill="1" applyBorder="1" applyAlignment="1">
      <alignment horizontal="center" wrapText="1"/>
    </xf>
    <xf numFmtId="3" fontId="3" fillId="2" borderId="10" xfId="0" applyNumberFormat="1" applyFont="1" applyFill="1" applyBorder="1" applyAlignment="1">
      <alignment horizontal="center" wrapText="1"/>
    </xf>
    <xf numFmtId="0" fontId="16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176" fontId="8" fillId="3" borderId="3" xfId="13" applyNumberFormat="1" applyFont="1" applyFill="1" applyBorder="1" applyAlignment="1">
      <alignment horizontal="right" vertical="center"/>
    </xf>
    <xf numFmtId="0" fontId="13" fillId="3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171" fontId="11" fillId="0" borderId="3" xfId="1" applyNumberFormat="1" applyFont="1" applyFill="1" applyBorder="1" applyAlignment="1">
      <alignment horizontal="justify" vertical="justify" wrapText="1"/>
    </xf>
    <xf numFmtId="0" fontId="11" fillId="0" borderId="3" xfId="0" applyFont="1" applyFill="1" applyBorder="1" applyAlignment="1">
      <alignment horizontal="justify" vertical="justify" wrapText="1"/>
    </xf>
    <xf numFmtId="0" fontId="8" fillId="0" borderId="3" xfId="0" applyFont="1" applyFill="1" applyBorder="1" applyAlignment="1">
      <alignment horizontal="left" vertical="center" wrapText="1"/>
    </xf>
    <xf numFmtId="171" fontId="8" fillId="0" borderId="3" xfId="1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176" fontId="11" fillId="0" borderId="3" xfId="13" applyNumberFormat="1" applyFont="1" applyFill="1" applyBorder="1" applyAlignment="1">
      <alignment horizontal="right" vertical="center" wrapText="1"/>
    </xf>
    <xf numFmtId="49" fontId="11" fillId="0" borderId="3" xfId="0" applyNumberFormat="1" applyFont="1" applyFill="1" applyBorder="1" applyAlignment="1">
      <alignment horizontal="justify" vertical="center" wrapText="1"/>
    </xf>
    <xf numFmtId="176" fontId="8" fillId="0" borderId="3" xfId="13" applyNumberFormat="1" applyFont="1" applyFill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/>
    </xf>
    <xf numFmtId="176" fontId="11" fillId="0" borderId="3" xfId="13" applyNumberFormat="1" applyFont="1" applyFill="1" applyBorder="1" applyAlignment="1">
      <alignment horizontal="right" vertical="center"/>
    </xf>
    <xf numFmtId="0" fontId="21" fillId="0" borderId="3" xfId="0" applyFont="1" applyFill="1" applyBorder="1" applyAlignment="1">
      <alignment horizontal="left" vertical="center"/>
    </xf>
    <xf numFmtId="175" fontId="20" fillId="0" borderId="3" xfId="1" applyNumberFormat="1" applyFont="1" applyFill="1" applyBorder="1" applyAlignment="1">
      <alignment horizontal="right" vertical="center" wrapText="1"/>
    </xf>
    <xf numFmtId="49" fontId="19" fillId="0" borderId="3" xfId="0" applyNumberFormat="1" applyFont="1" applyFill="1" applyBorder="1" applyAlignment="1">
      <alignment horizontal="justify" vertical="center"/>
    </xf>
    <xf numFmtId="0" fontId="23" fillId="7" borderId="1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 wrapText="1"/>
    </xf>
    <xf numFmtId="171" fontId="23" fillId="7" borderId="2" xfId="1" applyNumberFormat="1" applyFont="1" applyFill="1" applyBorder="1" applyAlignment="1">
      <alignment horizontal="center" vertical="center" wrapText="1"/>
    </xf>
    <xf numFmtId="171" fontId="23" fillId="7" borderId="9" xfId="1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center" vertical="center"/>
    </xf>
    <xf numFmtId="0" fontId="23" fillId="7" borderId="5" xfId="0" applyFont="1" applyFill="1" applyBorder="1" applyAlignment="1">
      <alignment horizontal="center" vertical="center"/>
    </xf>
    <xf numFmtId="0" fontId="23" fillId="7" borderId="26" xfId="0" applyFont="1" applyFill="1" applyBorder="1" applyAlignment="1">
      <alignment horizontal="center" vertical="center"/>
    </xf>
    <xf numFmtId="171" fontId="23" fillId="7" borderId="2" xfId="0" applyNumberFormat="1" applyFont="1" applyFill="1" applyBorder="1" applyAlignment="1">
      <alignment vertical="center"/>
    </xf>
    <xf numFmtId="0" fontId="23" fillId="7" borderId="9" xfId="0" applyFont="1" applyFill="1" applyBorder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13" fillId="3" borderId="3" xfId="0" applyFont="1" applyFill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</cellXfs>
  <cellStyles count="34">
    <cellStyle name="Millares" xfId="13" builtinId="3"/>
    <cellStyle name="Millares [0] 2" xfId="30" xr:uid="{00000000-0005-0000-0000-000006000000}"/>
    <cellStyle name="Millares 2" xfId="4" xr:uid="{00000000-0005-0000-0000-000007000000}"/>
    <cellStyle name="Millares 3" xfId="12" xr:uid="{00000000-0005-0000-0000-000008000000}"/>
    <cellStyle name="Millares 3 2" xfId="17" xr:uid="{00000000-0005-0000-0000-000009000000}"/>
    <cellStyle name="Millares 4" xfId="18" xr:uid="{00000000-0005-0000-0000-00000A000000}"/>
    <cellStyle name="Millares 4 2" xfId="23" xr:uid="{00000000-0005-0000-0000-00000B000000}"/>
    <cellStyle name="Millares 4 3" xfId="27" xr:uid="{00000000-0005-0000-0000-00000C000000}"/>
    <cellStyle name="Millares 5" xfId="19" xr:uid="{00000000-0005-0000-0000-00000D000000}"/>
    <cellStyle name="Millares 5 2" xfId="24" xr:uid="{00000000-0005-0000-0000-00000E000000}"/>
    <cellStyle name="Millares 5 3" xfId="28" xr:uid="{00000000-0005-0000-0000-00000F000000}"/>
    <cellStyle name="Millares 6" xfId="22" xr:uid="{00000000-0005-0000-0000-000010000000}"/>
    <cellStyle name="Millares 7" xfId="26" xr:uid="{00000000-0005-0000-0000-000011000000}"/>
    <cellStyle name="Millares 8" xfId="33" xr:uid="{E54D14F6-FD29-4AFB-8DA3-EA28289A2438}"/>
    <cellStyle name="Moneda" xfId="1" builtinId="4"/>
    <cellStyle name="Moneda [0] 2" xfId="31" xr:uid="{00000000-0005-0000-0000-000013000000}"/>
    <cellStyle name="Moneda 2" xfId="8" xr:uid="{00000000-0005-0000-0000-000014000000}"/>
    <cellStyle name="Moneda 2 2" xfId="20" xr:uid="{00000000-0005-0000-0000-000015000000}"/>
    <cellStyle name="Moneda 3" xfId="21" xr:uid="{00000000-0005-0000-0000-000016000000}"/>
    <cellStyle name="Moneda 3 2" xfId="25" xr:uid="{00000000-0005-0000-0000-000017000000}"/>
    <cellStyle name="Moneda 3 3" xfId="29" xr:uid="{00000000-0005-0000-0000-000018000000}"/>
    <cellStyle name="Moneda 4" xfId="32" xr:uid="{00000000-0005-0000-0000-000019000000}"/>
    <cellStyle name="Normal" xfId="0" builtinId="0"/>
    <cellStyle name="Normal 2" xfId="3" xr:uid="{00000000-0005-0000-0000-00001B000000}"/>
    <cellStyle name="Normal 3" xfId="9" xr:uid="{00000000-0005-0000-0000-00001C000000}"/>
    <cellStyle name="Normal 3 2" xfId="14" xr:uid="{00000000-0005-0000-0000-00001D000000}"/>
    <cellStyle name="Normal 4" xfId="10" xr:uid="{00000000-0005-0000-0000-00001E000000}"/>
    <cellStyle name="Normal 4 2" xfId="15" xr:uid="{00000000-0005-0000-0000-00001F000000}"/>
    <cellStyle name="Normal 5" xfId="6" xr:uid="{00000000-0005-0000-0000-000020000000}"/>
    <cellStyle name="Porcentaje" xfId="2" builtinId="5"/>
    <cellStyle name="Porcentaje 2" xfId="5" xr:uid="{00000000-0005-0000-0000-000022000000}"/>
    <cellStyle name="Porcentaje 2 2" xfId="7" xr:uid="{00000000-0005-0000-0000-000023000000}"/>
    <cellStyle name="Porcentaje 3" xfId="11" xr:uid="{00000000-0005-0000-0000-000024000000}"/>
    <cellStyle name="Porcentaje 3 2" xfId="16" xr:uid="{00000000-0005-0000-0000-000025000000}"/>
  </cellStyles>
  <dxfs count="0"/>
  <tableStyles count="0" defaultTableStyle="TableStyleMedium2" defaultPivotStyle="PivotStyleLight16"/>
  <colors>
    <mruColors>
      <color rgb="FFC3D7D0"/>
      <color rgb="FF7CA697"/>
      <color rgb="FF94B6AA"/>
      <color rgb="FFFFFF00"/>
      <color rgb="FF6699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CUERDOS%2017%20AL%20JUNTA%2014%20DE%20DICIEMBRE%20DE%202016\Cierre%20definitivo%20Terc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OP 2016 CIERRE ACDO 13"/>
      <sheetName val="Nomina 2015"/>
      <sheetName val="RECAUDO OK"/>
      <sheetName val="SISTEMAS DE INFORMACIÓN OK "/>
      <sheetName val="ASISTENCIA TÉCNICA OK"/>
      <sheetName val="FERIAS GASTRONOMICAS OK"/>
      <sheetName val="SAC"/>
      <sheetName val="FUNCIONAMIENTO OK"/>
      <sheetName val="Nomina 2016 "/>
    </sheetNames>
    <sheetDataSet>
      <sheetData sheetId="0"/>
      <sheetData sheetId="1"/>
      <sheetData sheetId="2">
        <row r="58">
          <cell r="M58">
            <v>42370</v>
          </cell>
        </row>
        <row r="59">
          <cell r="M59">
            <v>42400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4DC7F-86C5-40C4-9C7C-C19726B91A7C}">
  <sheetPr>
    <tabColor rgb="FFFF0000"/>
  </sheetPr>
  <dimension ref="A1:AA95"/>
  <sheetViews>
    <sheetView zoomScale="70" zoomScaleNormal="70" workbookViewId="0">
      <pane xSplit="1" topLeftCell="E1" activePane="topRight" state="frozen"/>
      <selection pane="topRight" activeCell="V14" sqref="U13:V14"/>
    </sheetView>
  </sheetViews>
  <sheetFormatPr baseColWidth="10" defaultRowHeight="14.4" x14ac:dyDescent="0.3"/>
  <cols>
    <col min="1" max="1" width="23" style="136" customWidth="1"/>
    <col min="2" max="2" width="11.109375" style="52" customWidth="1"/>
    <col min="3" max="3" width="12" style="52" customWidth="1"/>
    <col min="4" max="4" width="11.6640625" style="71" customWidth="1"/>
    <col min="5" max="5" width="14.33203125" style="52" customWidth="1"/>
    <col min="6" max="6" width="13.77734375" style="52" customWidth="1"/>
    <col min="7" max="7" width="13.44140625" style="138" bestFit="1" customWidth="1"/>
    <col min="8" max="8" width="15.77734375" style="138" customWidth="1"/>
    <col min="9" max="9" width="18.88671875" style="138" customWidth="1"/>
    <col min="10" max="11" width="13.77734375" style="138" bestFit="1" customWidth="1"/>
    <col min="12" max="12" width="13.5546875" style="138" customWidth="1"/>
    <col min="13" max="13" width="13.77734375" style="138" bestFit="1" customWidth="1"/>
    <col min="14" max="14" width="14.88671875" style="141" bestFit="1" customWidth="1"/>
    <col min="15" max="19" width="13.77734375" style="141" bestFit="1" customWidth="1"/>
    <col min="20" max="20" width="18.33203125" style="141" customWidth="1"/>
    <col min="21" max="21" width="15.33203125" style="141" customWidth="1"/>
    <col min="22" max="22" width="20.33203125" style="141" customWidth="1"/>
    <col min="23" max="23" width="15.44140625" style="64" hidden="1" customWidth="1"/>
    <col min="24" max="25" width="18.109375" style="65" bestFit="1" customWidth="1"/>
    <col min="26" max="26" width="11" customWidth="1"/>
    <col min="27" max="27" width="12.6640625" bestFit="1" customWidth="1"/>
    <col min="242" max="242" width="69" bestFit="1" customWidth="1"/>
    <col min="243" max="243" width="26.109375" bestFit="1" customWidth="1"/>
    <col min="244" max="244" width="15.88671875" bestFit="1" customWidth="1"/>
    <col min="498" max="498" width="69" bestFit="1" customWidth="1"/>
    <col min="499" max="499" width="26.109375" bestFit="1" customWidth="1"/>
    <col min="500" max="500" width="15.88671875" bestFit="1" customWidth="1"/>
    <col min="754" max="754" width="69" bestFit="1" customWidth="1"/>
    <col min="755" max="755" width="26.109375" bestFit="1" customWidth="1"/>
    <col min="756" max="756" width="15.88671875" bestFit="1" customWidth="1"/>
    <col min="1010" max="1010" width="69" bestFit="1" customWidth="1"/>
    <col min="1011" max="1011" width="26.109375" bestFit="1" customWidth="1"/>
    <col min="1012" max="1012" width="15.88671875" bestFit="1" customWidth="1"/>
    <col min="1266" max="1266" width="69" bestFit="1" customWidth="1"/>
    <col min="1267" max="1267" width="26.109375" bestFit="1" customWidth="1"/>
    <col min="1268" max="1268" width="15.88671875" bestFit="1" customWidth="1"/>
    <col min="1522" max="1522" width="69" bestFit="1" customWidth="1"/>
    <col min="1523" max="1523" width="26.109375" bestFit="1" customWidth="1"/>
    <col min="1524" max="1524" width="15.88671875" bestFit="1" customWidth="1"/>
    <col min="1778" max="1778" width="69" bestFit="1" customWidth="1"/>
    <col min="1779" max="1779" width="26.109375" bestFit="1" customWidth="1"/>
    <col min="1780" max="1780" width="15.88671875" bestFit="1" customWidth="1"/>
    <col min="2034" max="2034" width="69" bestFit="1" customWidth="1"/>
    <col min="2035" max="2035" width="26.109375" bestFit="1" customWidth="1"/>
    <col min="2036" max="2036" width="15.88671875" bestFit="1" customWidth="1"/>
    <col min="2290" max="2290" width="69" bestFit="1" customWidth="1"/>
    <col min="2291" max="2291" width="26.109375" bestFit="1" customWidth="1"/>
    <col min="2292" max="2292" width="15.88671875" bestFit="1" customWidth="1"/>
    <col min="2546" max="2546" width="69" bestFit="1" customWidth="1"/>
    <col min="2547" max="2547" width="26.109375" bestFit="1" customWidth="1"/>
    <col min="2548" max="2548" width="15.88671875" bestFit="1" customWidth="1"/>
    <col min="2802" max="2802" width="69" bestFit="1" customWidth="1"/>
    <col min="2803" max="2803" width="26.109375" bestFit="1" customWidth="1"/>
    <col min="2804" max="2804" width="15.88671875" bestFit="1" customWidth="1"/>
    <col min="3058" max="3058" width="69" bestFit="1" customWidth="1"/>
    <col min="3059" max="3059" width="26.109375" bestFit="1" customWidth="1"/>
    <col min="3060" max="3060" width="15.88671875" bestFit="1" customWidth="1"/>
    <col min="3314" max="3314" width="69" bestFit="1" customWidth="1"/>
    <col min="3315" max="3315" width="26.109375" bestFit="1" customWidth="1"/>
    <col min="3316" max="3316" width="15.88671875" bestFit="1" customWidth="1"/>
    <col min="3570" max="3570" width="69" bestFit="1" customWidth="1"/>
    <col min="3571" max="3571" width="26.109375" bestFit="1" customWidth="1"/>
    <col min="3572" max="3572" width="15.88671875" bestFit="1" customWidth="1"/>
    <col min="3826" max="3826" width="69" bestFit="1" customWidth="1"/>
    <col min="3827" max="3827" width="26.109375" bestFit="1" customWidth="1"/>
    <col min="3828" max="3828" width="15.88671875" bestFit="1" customWidth="1"/>
    <col min="4082" max="4082" width="69" bestFit="1" customWidth="1"/>
    <col min="4083" max="4083" width="26.109375" bestFit="1" customWidth="1"/>
    <col min="4084" max="4084" width="15.88671875" bestFit="1" customWidth="1"/>
    <col min="4338" max="4338" width="69" bestFit="1" customWidth="1"/>
    <col min="4339" max="4339" width="26.109375" bestFit="1" customWidth="1"/>
    <col min="4340" max="4340" width="15.88671875" bestFit="1" customWidth="1"/>
    <col min="4594" max="4594" width="69" bestFit="1" customWidth="1"/>
    <col min="4595" max="4595" width="26.109375" bestFit="1" customWidth="1"/>
    <col min="4596" max="4596" width="15.88671875" bestFit="1" customWidth="1"/>
    <col min="4850" max="4850" width="69" bestFit="1" customWidth="1"/>
    <col min="4851" max="4851" width="26.109375" bestFit="1" customWidth="1"/>
    <col min="4852" max="4852" width="15.88671875" bestFit="1" customWidth="1"/>
    <col min="5106" max="5106" width="69" bestFit="1" customWidth="1"/>
    <col min="5107" max="5107" width="26.109375" bestFit="1" customWidth="1"/>
    <col min="5108" max="5108" width="15.88671875" bestFit="1" customWidth="1"/>
    <col min="5362" max="5362" width="69" bestFit="1" customWidth="1"/>
    <col min="5363" max="5363" width="26.109375" bestFit="1" customWidth="1"/>
    <col min="5364" max="5364" width="15.88671875" bestFit="1" customWidth="1"/>
    <col min="5618" max="5618" width="69" bestFit="1" customWidth="1"/>
    <col min="5619" max="5619" width="26.109375" bestFit="1" customWidth="1"/>
    <col min="5620" max="5620" width="15.88671875" bestFit="1" customWidth="1"/>
    <col min="5874" max="5874" width="69" bestFit="1" customWidth="1"/>
    <col min="5875" max="5875" width="26.109375" bestFit="1" customWidth="1"/>
    <col min="5876" max="5876" width="15.88671875" bestFit="1" customWidth="1"/>
    <col min="6130" max="6130" width="69" bestFit="1" customWidth="1"/>
    <col min="6131" max="6131" width="26.109375" bestFit="1" customWidth="1"/>
    <col min="6132" max="6132" width="15.88671875" bestFit="1" customWidth="1"/>
    <col min="6386" max="6386" width="69" bestFit="1" customWidth="1"/>
    <col min="6387" max="6387" width="26.109375" bestFit="1" customWidth="1"/>
    <col min="6388" max="6388" width="15.88671875" bestFit="1" customWidth="1"/>
    <col min="6642" max="6642" width="69" bestFit="1" customWidth="1"/>
    <col min="6643" max="6643" width="26.109375" bestFit="1" customWidth="1"/>
    <col min="6644" max="6644" width="15.88671875" bestFit="1" customWidth="1"/>
    <col min="6898" max="6898" width="69" bestFit="1" customWidth="1"/>
    <col min="6899" max="6899" width="26.109375" bestFit="1" customWidth="1"/>
    <col min="6900" max="6900" width="15.88671875" bestFit="1" customWidth="1"/>
    <col min="7154" max="7154" width="69" bestFit="1" customWidth="1"/>
    <col min="7155" max="7155" width="26.109375" bestFit="1" customWidth="1"/>
    <col min="7156" max="7156" width="15.88671875" bestFit="1" customWidth="1"/>
    <col min="7410" max="7410" width="69" bestFit="1" customWidth="1"/>
    <col min="7411" max="7411" width="26.109375" bestFit="1" customWidth="1"/>
    <col min="7412" max="7412" width="15.88671875" bestFit="1" customWidth="1"/>
    <col min="7666" max="7666" width="69" bestFit="1" customWidth="1"/>
    <col min="7667" max="7667" width="26.109375" bestFit="1" customWidth="1"/>
    <col min="7668" max="7668" width="15.88671875" bestFit="1" customWidth="1"/>
    <col min="7922" max="7922" width="69" bestFit="1" customWidth="1"/>
    <col min="7923" max="7923" width="26.109375" bestFit="1" customWidth="1"/>
    <col min="7924" max="7924" width="15.88671875" bestFit="1" customWidth="1"/>
    <col min="8178" max="8178" width="69" bestFit="1" customWidth="1"/>
    <col min="8179" max="8179" width="26.109375" bestFit="1" customWidth="1"/>
    <col min="8180" max="8180" width="15.88671875" bestFit="1" customWidth="1"/>
    <col min="8434" max="8434" width="69" bestFit="1" customWidth="1"/>
    <col min="8435" max="8435" width="26.109375" bestFit="1" customWidth="1"/>
    <col min="8436" max="8436" width="15.88671875" bestFit="1" customWidth="1"/>
    <col min="8690" max="8690" width="69" bestFit="1" customWidth="1"/>
    <col min="8691" max="8691" width="26.109375" bestFit="1" customWidth="1"/>
    <col min="8692" max="8692" width="15.88671875" bestFit="1" customWidth="1"/>
    <col min="8946" max="8946" width="69" bestFit="1" customWidth="1"/>
    <col min="8947" max="8947" width="26.109375" bestFit="1" customWidth="1"/>
    <col min="8948" max="8948" width="15.88671875" bestFit="1" customWidth="1"/>
    <col min="9202" max="9202" width="69" bestFit="1" customWidth="1"/>
    <col min="9203" max="9203" width="26.109375" bestFit="1" customWidth="1"/>
    <col min="9204" max="9204" width="15.88671875" bestFit="1" customWidth="1"/>
    <col min="9458" max="9458" width="69" bestFit="1" customWidth="1"/>
    <col min="9459" max="9459" width="26.109375" bestFit="1" customWidth="1"/>
    <col min="9460" max="9460" width="15.88671875" bestFit="1" customWidth="1"/>
    <col min="9714" max="9714" width="69" bestFit="1" customWidth="1"/>
    <col min="9715" max="9715" width="26.109375" bestFit="1" customWidth="1"/>
    <col min="9716" max="9716" width="15.88671875" bestFit="1" customWidth="1"/>
    <col min="9970" max="9970" width="69" bestFit="1" customWidth="1"/>
    <col min="9971" max="9971" width="26.109375" bestFit="1" customWidth="1"/>
    <col min="9972" max="9972" width="15.88671875" bestFit="1" customWidth="1"/>
    <col min="10226" max="10226" width="69" bestFit="1" customWidth="1"/>
    <col min="10227" max="10227" width="26.109375" bestFit="1" customWidth="1"/>
    <col min="10228" max="10228" width="15.88671875" bestFit="1" customWidth="1"/>
    <col min="10482" max="10482" width="69" bestFit="1" customWidth="1"/>
    <col min="10483" max="10483" width="26.109375" bestFit="1" customWidth="1"/>
    <col min="10484" max="10484" width="15.88671875" bestFit="1" customWidth="1"/>
    <col min="10738" max="10738" width="69" bestFit="1" customWidth="1"/>
    <col min="10739" max="10739" width="26.109375" bestFit="1" customWidth="1"/>
    <col min="10740" max="10740" width="15.88671875" bestFit="1" customWidth="1"/>
    <col min="10994" max="10994" width="69" bestFit="1" customWidth="1"/>
    <col min="10995" max="10995" width="26.109375" bestFit="1" customWidth="1"/>
    <col min="10996" max="10996" width="15.88671875" bestFit="1" customWidth="1"/>
    <col min="11250" max="11250" width="69" bestFit="1" customWidth="1"/>
    <col min="11251" max="11251" width="26.109375" bestFit="1" customWidth="1"/>
    <col min="11252" max="11252" width="15.88671875" bestFit="1" customWidth="1"/>
    <col min="11506" max="11506" width="69" bestFit="1" customWidth="1"/>
    <col min="11507" max="11507" width="26.109375" bestFit="1" customWidth="1"/>
    <col min="11508" max="11508" width="15.88671875" bestFit="1" customWidth="1"/>
    <col min="11762" max="11762" width="69" bestFit="1" customWidth="1"/>
    <col min="11763" max="11763" width="26.109375" bestFit="1" customWidth="1"/>
    <col min="11764" max="11764" width="15.88671875" bestFit="1" customWidth="1"/>
    <col min="12018" max="12018" width="69" bestFit="1" customWidth="1"/>
    <col min="12019" max="12019" width="26.109375" bestFit="1" customWidth="1"/>
    <col min="12020" max="12020" width="15.88671875" bestFit="1" customWidth="1"/>
    <col min="12274" max="12274" width="69" bestFit="1" customWidth="1"/>
    <col min="12275" max="12275" width="26.109375" bestFit="1" customWidth="1"/>
    <col min="12276" max="12276" width="15.88671875" bestFit="1" customWidth="1"/>
    <col min="12530" max="12530" width="69" bestFit="1" customWidth="1"/>
    <col min="12531" max="12531" width="26.109375" bestFit="1" customWidth="1"/>
    <col min="12532" max="12532" width="15.88671875" bestFit="1" customWidth="1"/>
    <col min="12786" max="12786" width="69" bestFit="1" customWidth="1"/>
    <col min="12787" max="12787" width="26.109375" bestFit="1" customWidth="1"/>
    <col min="12788" max="12788" width="15.88671875" bestFit="1" customWidth="1"/>
    <col min="13042" max="13042" width="69" bestFit="1" customWidth="1"/>
    <col min="13043" max="13043" width="26.109375" bestFit="1" customWidth="1"/>
    <col min="13044" max="13044" width="15.88671875" bestFit="1" customWidth="1"/>
    <col min="13298" max="13298" width="69" bestFit="1" customWidth="1"/>
    <col min="13299" max="13299" width="26.109375" bestFit="1" customWidth="1"/>
    <col min="13300" max="13300" width="15.88671875" bestFit="1" customWidth="1"/>
    <col min="13554" max="13554" width="69" bestFit="1" customWidth="1"/>
    <col min="13555" max="13555" width="26.109375" bestFit="1" customWidth="1"/>
    <col min="13556" max="13556" width="15.88671875" bestFit="1" customWidth="1"/>
    <col min="13810" max="13810" width="69" bestFit="1" customWidth="1"/>
    <col min="13811" max="13811" width="26.109375" bestFit="1" customWidth="1"/>
    <col min="13812" max="13812" width="15.88671875" bestFit="1" customWidth="1"/>
    <col min="14066" max="14066" width="69" bestFit="1" customWidth="1"/>
    <col min="14067" max="14067" width="26.109375" bestFit="1" customWidth="1"/>
    <col min="14068" max="14068" width="15.88671875" bestFit="1" customWidth="1"/>
    <col min="14322" max="14322" width="69" bestFit="1" customWidth="1"/>
    <col min="14323" max="14323" width="26.109375" bestFit="1" customWidth="1"/>
    <col min="14324" max="14324" width="15.88671875" bestFit="1" customWidth="1"/>
    <col min="14578" max="14578" width="69" bestFit="1" customWidth="1"/>
    <col min="14579" max="14579" width="26.109375" bestFit="1" customWidth="1"/>
    <col min="14580" max="14580" width="15.88671875" bestFit="1" customWidth="1"/>
    <col min="14834" max="14834" width="69" bestFit="1" customWidth="1"/>
    <col min="14835" max="14835" width="26.109375" bestFit="1" customWidth="1"/>
    <col min="14836" max="14836" width="15.88671875" bestFit="1" customWidth="1"/>
    <col min="15090" max="15090" width="69" bestFit="1" customWidth="1"/>
    <col min="15091" max="15091" width="26.109375" bestFit="1" customWidth="1"/>
    <col min="15092" max="15092" width="15.88671875" bestFit="1" customWidth="1"/>
    <col min="15346" max="15346" width="69" bestFit="1" customWidth="1"/>
    <col min="15347" max="15347" width="26.109375" bestFit="1" customWidth="1"/>
    <col min="15348" max="15348" width="15.88671875" bestFit="1" customWidth="1"/>
    <col min="15602" max="15602" width="69" bestFit="1" customWidth="1"/>
    <col min="15603" max="15603" width="26.109375" bestFit="1" customWidth="1"/>
    <col min="15604" max="15604" width="15.88671875" bestFit="1" customWidth="1"/>
    <col min="15858" max="15858" width="69" bestFit="1" customWidth="1"/>
    <col min="15859" max="15859" width="26.109375" bestFit="1" customWidth="1"/>
    <col min="15860" max="15860" width="15.88671875" bestFit="1" customWidth="1"/>
    <col min="16114" max="16114" width="69" bestFit="1" customWidth="1"/>
    <col min="16115" max="16115" width="26.109375" bestFit="1" customWidth="1"/>
    <col min="16116" max="16116" width="15.88671875" bestFit="1" customWidth="1"/>
  </cols>
  <sheetData>
    <row r="1" spans="1:27" x14ac:dyDescent="0.3">
      <c r="N1" s="138"/>
      <c r="O1" s="138"/>
      <c r="P1" s="138"/>
      <c r="Q1" s="138"/>
      <c r="R1" s="138"/>
      <c r="S1" s="138"/>
      <c r="T1" s="138"/>
      <c r="U1" s="138"/>
      <c r="V1" s="138"/>
    </row>
    <row r="2" spans="1:27" x14ac:dyDescent="0.3">
      <c r="A2" s="247" t="s">
        <v>26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</row>
    <row r="3" spans="1:27" x14ac:dyDescent="0.3">
      <c r="A3" s="247" t="s">
        <v>110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</row>
    <row r="4" spans="1:27" ht="15" thickBot="1" x14ac:dyDescent="0.35">
      <c r="A4" s="80"/>
      <c r="B4" s="218"/>
      <c r="C4" s="218"/>
      <c r="D4" s="218"/>
      <c r="E4" s="218"/>
      <c r="F4" s="218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</row>
    <row r="5" spans="1:27" ht="15" thickBot="1" x14ac:dyDescent="0.35">
      <c r="A5" s="39"/>
      <c r="B5" s="1"/>
      <c r="C5" s="1"/>
      <c r="D5" s="218"/>
      <c r="E5" s="3">
        <v>2017</v>
      </c>
      <c r="F5" s="248">
        <v>2018</v>
      </c>
      <c r="G5" s="249"/>
      <c r="H5" s="25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94"/>
      <c r="AA5" s="40"/>
    </row>
    <row r="6" spans="1:27" ht="28.2" thickBot="1" x14ac:dyDescent="0.35">
      <c r="A6" s="2" t="s">
        <v>19</v>
      </c>
      <c r="B6" s="53" t="s">
        <v>39</v>
      </c>
      <c r="C6" s="54" t="s">
        <v>40</v>
      </c>
      <c r="D6" s="55" t="s">
        <v>41</v>
      </c>
      <c r="E6" s="142" t="s">
        <v>0</v>
      </c>
      <c r="F6" s="142" t="s">
        <v>0</v>
      </c>
      <c r="G6" s="143" t="s">
        <v>27</v>
      </c>
      <c r="H6" s="144" t="s">
        <v>1</v>
      </c>
      <c r="I6" s="145" t="s">
        <v>2</v>
      </c>
      <c r="J6" s="145" t="s">
        <v>3</v>
      </c>
      <c r="K6" s="145" t="s">
        <v>4</v>
      </c>
      <c r="L6" s="145" t="s">
        <v>5</v>
      </c>
      <c r="M6" s="145" t="s">
        <v>6</v>
      </c>
      <c r="N6" s="145" t="s">
        <v>7</v>
      </c>
      <c r="O6" s="145" t="s">
        <v>8</v>
      </c>
      <c r="P6" s="145" t="s">
        <v>9</v>
      </c>
      <c r="Q6" s="145" t="s">
        <v>10</v>
      </c>
      <c r="R6" s="145" t="s">
        <v>11</v>
      </c>
      <c r="S6" s="145" t="s">
        <v>12</v>
      </c>
      <c r="T6" s="145" t="s">
        <v>13</v>
      </c>
      <c r="U6" s="145" t="s">
        <v>34</v>
      </c>
      <c r="V6" s="146" t="s">
        <v>72</v>
      </c>
      <c r="AA6" s="40"/>
    </row>
    <row r="7" spans="1:27" x14ac:dyDescent="0.3">
      <c r="A7" s="48" t="s">
        <v>20</v>
      </c>
      <c r="B7" s="57">
        <v>43102</v>
      </c>
      <c r="C7" s="58">
        <v>43464</v>
      </c>
      <c r="D7" s="79">
        <f>DAYS360(B7,C7)+1</f>
        <v>359</v>
      </c>
      <c r="E7" s="147">
        <v>1903500</v>
      </c>
      <c r="F7" s="147">
        <v>2100000</v>
      </c>
      <c r="G7" s="148"/>
      <c r="H7" s="148">
        <f>SUM(F7:G7)</f>
        <v>2100000</v>
      </c>
      <c r="I7" s="148" t="e">
        <f>ROUND(+((F7/#REF!)*D7),0)</f>
        <v>#REF!</v>
      </c>
      <c r="J7" s="148" t="e">
        <f>ROUND(+((H7*D7)/#REF!),0)</f>
        <v>#REF!</v>
      </c>
      <c r="K7" s="148">
        <f>+ROUND(((H7/30)*D7)*0.01,-3)</f>
        <v>251000</v>
      </c>
      <c r="L7" s="148" t="e">
        <f t="shared" ref="L7:L8" si="0">+J7</f>
        <v>#REF!</v>
      </c>
      <c r="M7" s="148">
        <f>ROUND(+(F7*D7)/720,0)</f>
        <v>1047083</v>
      </c>
      <c r="N7" s="148" t="e">
        <f>ROUNDUP((+$I7)*#REF!,-3)</f>
        <v>#REF!</v>
      </c>
      <c r="O7" s="148" t="e">
        <f>ROUNDUP((+$I7)*8.5%,-3)</f>
        <v>#REF!</v>
      </c>
      <c r="P7" s="148" t="e">
        <f>ROUNDUP((+$I7)*#REF!,-3)</f>
        <v>#REF!</v>
      </c>
      <c r="Q7" s="148" t="e">
        <f t="shared" ref="Q7:Q8" si="1">ROUND((I7*4%)+(M7*4%),-3)</f>
        <v>#REF!</v>
      </c>
      <c r="R7" s="148" t="e">
        <f t="shared" ref="R7" si="2">ROUND((I7*2%)+(M7*2%),0-3)</f>
        <v>#REF!</v>
      </c>
      <c r="S7" s="148" t="e">
        <f t="shared" ref="S7" si="3">ROUND((I7*3%)+(M7*3%),-3)</f>
        <v>#REF!</v>
      </c>
      <c r="T7" s="148" t="e">
        <f>SUM(I7:S7)</f>
        <v>#REF!</v>
      </c>
      <c r="U7" s="149"/>
      <c r="V7" s="150" t="e">
        <f>+U7+T7</f>
        <v>#REF!</v>
      </c>
      <c r="Z7" s="82"/>
      <c r="AA7" s="82"/>
    </row>
    <row r="8" spans="1:27" ht="15" thickBot="1" x14ac:dyDescent="0.35">
      <c r="A8" s="49" t="s">
        <v>36</v>
      </c>
      <c r="B8" s="42">
        <v>43102</v>
      </c>
      <c r="C8" s="42">
        <v>43464</v>
      </c>
      <c r="D8" s="76">
        <f>DAYS360(B8,C8)+1</f>
        <v>359</v>
      </c>
      <c r="E8" s="151">
        <v>1269000</v>
      </c>
      <c r="F8" s="147" t="e">
        <f>+E8*(1+#REF!)</f>
        <v>#REF!</v>
      </c>
      <c r="G8" s="152" t="e">
        <f>+#REF!</f>
        <v>#REF!</v>
      </c>
      <c r="H8" s="152" t="e">
        <f>SUM(F8:G8)</f>
        <v>#REF!</v>
      </c>
      <c r="I8" s="152" t="e">
        <f>ROUND(+((F8/#REF!)*D8),0)</f>
        <v>#REF!</v>
      </c>
      <c r="J8" s="152" t="e">
        <f>ROUND(+((H8*D8)/#REF!),0)</f>
        <v>#REF!</v>
      </c>
      <c r="K8" s="152" t="e">
        <f>+ROUND(((H8/30)*D8)*0.01,-3)</f>
        <v>#REF!</v>
      </c>
      <c r="L8" s="152" t="e">
        <f t="shared" si="0"/>
        <v>#REF!</v>
      </c>
      <c r="M8" s="152" t="e">
        <f>ROUND(+(F8*D8)/720,0)</f>
        <v>#REF!</v>
      </c>
      <c r="N8" s="152" t="e">
        <f>ROUNDUP((+$I8)*#REF!,-3)</f>
        <v>#REF!</v>
      </c>
      <c r="O8" s="152" t="e">
        <f>ROUNDUP((+$I8)*8.5%,-3)</f>
        <v>#REF!</v>
      </c>
      <c r="P8" s="152" t="e">
        <f>ROUNDUP((+$I8)*#REF!,-3)</f>
        <v>#REF!</v>
      </c>
      <c r="Q8" s="152" t="e">
        <f t="shared" si="1"/>
        <v>#REF!</v>
      </c>
      <c r="R8" s="152" t="e">
        <f>ROUND((I8*2%)+(M8*2%),0-3)</f>
        <v>#REF!</v>
      </c>
      <c r="S8" s="152" t="e">
        <f>ROUND((I8*3%)+(M8*3%),-3)</f>
        <v>#REF!</v>
      </c>
      <c r="T8" s="152" t="e">
        <f>ROUND(SUM(I8:S8)+((G8/30)*D8),0)</f>
        <v>#REF!</v>
      </c>
      <c r="U8" s="153">
        <f>+T14</f>
        <v>666225</v>
      </c>
      <c r="V8" s="154" t="e">
        <f>+U8+T8</f>
        <v>#REF!</v>
      </c>
    </row>
    <row r="9" spans="1:27" s="60" customFormat="1" ht="15" thickBot="1" x14ac:dyDescent="0.35">
      <c r="A9" s="47" t="s">
        <v>22</v>
      </c>
      <c r="B9" s="44"/>
      <c r="C9" s="38"/>
      <c r="D9" s="77"/>
      <c r="E9" s="155">
        <f t="shared" ref="E9:V9" si="4">SUM(E7:E8)</f>
        <v>3172500</v>
      </c>
      <c r="F9" s="155" t="e">
        <f t="shared" si="4"/>
        <v>#REF!</v>
      </c>
      <c r="G9" s="156" t="e">
        <f t="shared" si="4"/>
        <v>#REF!</v>
      </c>
      <c r="H9" s="156" t="e">
        <f t="shared" si="4"/>
        <v>#REF!</v>
      </c>
      <c r="I9" s="156" t="e">
        <f t="shared" si="4"/>
        <v>#REF!</v>
      </c>
      <c r="J9" s="156" t="e">
        <f t="shared" si="4"/>
        <v>#REF!</v>
      </c>
      <c r="K9" s="156" t="e">
        <f t="shared" si="4"/>
        <v>#REF!</v>
      </c>
      <c r="L9" s="156" t="e">
        <f t="shared" si="4"/>
        <v>#REF!</v>
      </c>
      <c r="M9" s="156" t="e">
        <f t="shared" si="4"/>
        <v>#REF!</v>
      </c>
      <c r="N9" s="156" t="e">
        <f>SUM(N7:N8)</f>
        <v>#REF!</v>
      </c>
      <c r="O9" s="156" t="e">
        <f t="shared" si="4"/>
        <v>#REF!</v>
      </c>
      <c r="P9" s="156" t="e">
        <f t="shared" si="4"/>
        <v>#REF!</v>
      </c>
      <c r="Q9" s="156" t="e">
        <f t="shared" si="4"/>
        <v>#REF!</v>
      </c>
      <c r="R9" s="156" t="e">
        <f t="shared" si="4"/>
        <v>#REF!</v>
      </c>
      <c r="S9" s="156" t="e">
        <f t="shared" si="4"/>
        <v>#REF!</v>
      </c>
      <c r="T9" s="156" t="e">
        <f>SUM(T7:T8)</f>
        <v>#REF!</v>
      </c>
      <c r="U9" s="157">
        <f t="shared" si="4"/>
        <v>666225</v>
      </c>
      <c r="V9" s="158" t="e">
        <f t="shared" si="4"/>
        <v>#REF!</v>
      </c>
      <c r="W9" s="66"/>
      <c r="X9" s="65"/>
      <c r="Y9" s="65"/>
      <c r="Z9"/>
      <c r="AA9"/>
    </row>
    <row r="10" spans="1:27" x14ac:dyDescent="0.3">
      <c r="A10" s="80"/>
      <c r="B10" s="218"/>
      <c r="C10" s="218"/>
      <c r="D10" s="218"/>
      <c r="E10" s="159"/>
      <c r="F10" s="160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40"/>
      <c r="V10" s="40"/>
    </row>
    <row r="11" spans="1:27" s="225" customFormat="1" x14ac:dyDescent="0.3">
      <c r="A11" s="219" t="s">
        <v>22</v>
      </c>
      <c r="B11" s="220"/>
      <c r="C11" s="220"/>
      <c r="D11" s="220"/>
      <c r="E11" s="221">
        <v>3172500</v>
      </c>
      <c r="F11" s="222">
        <v>3402702.0999999996</v>
      </c>
      <c r="G11" s="223">
        <v>88211</v>
      </c>
      <c r="H11" s="223">
        <v>3490913.0999999996</v>
      </c>
      <c r="I11" s="223">
        <v>40719002</v>
      </c>
      <c r="J11" s="223">
        <v>3481216</v>
      </c>
      <c r="K11" s="223">
        <v>418000</v>
      </c>
      <c r="L11" s="223">
        <v>3481216</v>
      </c>
      <c r="M11" s="223">
        <v>1696625</v>
      </c>
      <c r="N11" s="223">
        <v>4887000</v>
      </c>
      <c r="O11" s="223">
        <v>3462000</v>
      </c>
      <c r="P11" s="223">
        <v>214000</v>
      </c>
      <c r="Q11" s="223">
        <v>1697000</v>
      </c>
      <c r="R11" s="223">
        <v>848000</v>
      </c>
      <c r="S11" s="223">
        <v>1273000</v>
      </c>
      <c r="T11" s="223">
        <v>63232651</v>
      </c>
      <c r="U11" s="224">
        <v>660450</v>
      </c>
      <c r="V11" s="224">
        <v>63893101</v>
      </c>
      <c r="W11" s="64"/>
      <c r="X11" s="65"/>
      <c r="Y11" s="65"/>
    </row>
    <row r="12" spans="1:27" x14ac:dyDescent="0.3">
      <c r="A12" s="80"/>
      <c r="B12" s="218"/>
      <c r="C12" s="218"/>
      <c r="D12" s="218"/>
      <c r="E12" s="159">
        <f>+E11-E9</f>
        <v>0</v>
      </c>
      <c r="F12" s="159" t="e">
        <f t="shared" ref="F12:V12" si="5">+F11-F9</f>
        <v>#REF!</v>
      </c>
      <c r="G12" s="159" t="e">
        <f t="shared" si="5"/>
        <v>#REF!</v>
      </c>
      <c r="H12" s="159" t="e">
        <f t="shared" si="5"/>
        <v>#REF!</v>
      </c>
      <c r="I12" s="159" t="e">
        <f t="shared" si="5"/>
        <v>#REF!</v>
      </c>
      <c r="J12" s="159" t="e">
        <f t="shared" si="5"/>
        <v>#REF!</v>
      </c>
      <c r="K12" s="159" t="e">
        <f t="shared" si="5"/>
        <v>#REF!</v>
      </c>
      <c r="L12" s="159" t="e">
        <f t="shared" si="5"/>
        <v>#REF!</v>
      </c>
      <c r="M12" s="159" t="e">
        <f t="shared" si="5"/>
        <v>#REF!</v>
      </c>
      <c r="N12" s="159" t="e">
        <f t="shared" si="5"/>
        <v>#REF!</v>
      </c>
      <c r="O12" s="159" t="e">
        <f t="shared" si="5"/>
        <v>#REF!</v>
      </c>
      <c r="P12" s="159" t="e">
        <f t="shared" si="5"/>
        <v>#REF!</v>
      </c>
      <c r="Q12" s="159" t="e">
        <f t="shared" si="5"/>
        <v>#REF!</v>
      </c>
      <c r="R12" s="159" t="e">
        <f t="shared" si="5"/>
        <v>#REF!</v>
      </c>
      <c r="S12" s="159" t="e">
        <f t="shared" si="5"/>
        <v>#REF!</v>
      </c>
      <c r="T12" s="159" t="e">
        <f>+T11-T9</f>
        <v>#REF!</v>
      </c>
      <c r="U12" s="159">
        <f t="shared" si="5"/>
        <v>-5775</v>
      </c>
      <c r="V12" s="159" t="e">
        <f t="shared" si="5"/>
        <v>#REF!</v>
      </c>
    </row>
    <row r="13" spans="1:27" ht="15" thickBot="1" x14ac:dyDescent="0.35">
      <c r="A13" s="80"/>
      <c r="B13" s="218"/>
      <c r="C13" s="218"/>
      <c r="D13" s="218"/>
      <c r="E13" s="159"/>
      <c r="F13" s="160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40"/>
      <c r="V13" s="40"/>
    </row>
    <row r="14" spans="1:27" s="60" customFormat="1" ht="15" thickBot="1" x14ac:dyDescent="0.35">
      <c r="A14" s="47" t="s">
        <v>35</v>
      </c>
      <c r="B14" s="9"/>
      <c r="C14" s="9"/>
      <c r="D14" s="217"/>
      <c r="E14" s="162">
        <v>666225</v>
      </c>
      <c r="F14" s="163">
        <v>1</v>
      </c>
      <c r="G14" s="164"/>
      <c r="H14" s="164"/>
      <c r="I14" s="164"/>
      <c r="J14" s="164"/>
      <c r="K14" s="164"/>
      <c r="L14" s="164"/>
      <c r="M14" s="164"/>
      <c r="N14" s="165"/>
      <c r="O14" s="165"/>
      <c r="P14" s="165"/>
      <c r="Q14" s="165"/>
      <c r="R14" s="165"/>
      <c r="S14" s="165"/>
      <c r="T14" s="166">
        <f>+E14*F14</f>
        <v>666225</v>
      </c>
      <c r="U14" s="167"/>
      <c r="V14" s="167"/>
      <c r="W14" s="66"/>
      <c r="X14" s="65"/>
      <c r="Y14" s="65"/>
      <c r="Z14"/>
      <c r="AA14" s="40"/>
    </row>
    <row r="15" spans="1:27" s="60" customFormat="1" ht="15" thickBot="1" x14ac:dyDescent="0.35">
      <c r="A15" s="7"/>
      <c r="B15" s="7"/>
      <c r="C15" s="7"/>
      <c r="D15" s="78"/>
      <c r="E15" s="168"/>
      <c r="F15" s="163"/>
      <c r="G15" s="164"/>
      <c r="H15" s="164"/>
      <c r="I15" s="169"/>
      <c r="J15" s="169"/>
      <c r="K15" s="169"/>
      <c r="L15" s="169"/>
      <c r="M15" s="169"/>
      <c r="N15" s="170"/>
      <c r="O15" s="170"/>
      <c r="P15" s="170"/>
      <c r="Q15" s="170"/>
      <c r="R15" s="170"/>
      <c r="S15" s="170"/>
      <c r="T15" s="170"/>
      <c r="U15" s="167"/>
      <c r="V15" s="167"/>
      <c r="W15" s="66"/>
      <c r="X15" s="65"/>
      <c r="Y15" s="65"/>
      <c r="Z15"/>
      <c r="AA15" s="40"/>
    </row>
    <row r="16" spans="1:27" ht="15" thickBot="1" x14ac:dyDescent="0.35">
      <c r="C16" s="8"/>
      <c r="D16" s="72"/>
      <c r="E16" s="171">
        <v>2017</v>
      </c>
      <c r="F16" s="241">
        <v>2018</v>
      </c>
      <c r="G16" s="242"/>
      <c r="H16" s="243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3"/>
      <c r="U16" s="40"/>
      <c r="V16" s="40"/>
    </row>
    <row r="17" spans="1:27" ht="28.2" thickBot="1" x14ac:dyDescent="0.35">
      <c r="A17" s="2" t="s">
        <v>18</v>
      </c>
      <c r="B17" s="53" t="s">
        <v>39</v>
      </c>
      <c r="C17" s="54" t="s">
        <v>40</v>
      </c>
      <c r="D17" s="55" t="s">
        <v>41</v>
      </c>
      <c r="E17" s="142" t="s">
        <v>0</v>
      </c>
      <c r="F17" s="142" t="s">
        <v>0</v>
      </c>
      <c r="G17" s="143" t="s">
        <v>27</v>
      </c>
      <c r="H17" s="144" t="s">
        <v>1</v>
      </c>
      <c r="I17" s="145" t="s">
        <v>2</v>
      </c>
      <c r="J17" s="145" t="s">
        <v>3</v>
      </c>
      <c r="K17" s="145" t="s">
        <v>4</v>
      </c>
      <c r="L17" s="145" t="s">
        <v>5</v>
      </c>
      <c r="M17" s="145" t="s">
        <v>6</v>
      </c>
      <c r="N17" s="145" t="s">
        <v>7</v>
      </c>
      <c r="O17" s="145" t="s">
        <v>8</v>
      </c>
      <c r="P17" s="145" t="s">
        <v>9</v>
      </c>
      <c r="Q17" s="145" t="s">
        <v>10</v>
      </c>
      <c r="R17" s="145" t="s">
        <v>11</v>
      </c>
      <c r="S17" s="145" t="s">
        <v>12</v>
      </c>
      <c r="T17" s="145" t="s">
        <v>13</v>
      </c>
      <c r="U17" s="145" t="s">
        <v>34</v>
      </c>
      <c r="V17" s="146" t="s">
        <v>72</v>
      </c>
    </row>
    <row r="18" spans="1:27" x14ac:dyDescent="0.3">
      <c r="A18" s="56" t="s">
        <v>29</v>
      </c>
      <c r="B18" s="57">
        <v>43102</v>
      </c>
      <c r="C18" s="58">
        <v>43464</v>
      </c>
      <c r="D18" s="73">
        <f>DAYS360(B18,C18)+1</f>
        <v>359</v>
      </c>
      <c r="E18" s="174">
        <v>3274369</v>
      </c>
      <c r="F18" s="174" t="e">
        <f>+E18*(1+#REF!)</f>
        <v>#REF!</v>
      </c>
      <c r="G18" s="175"/>
      <c r="H18" s="175">
        <v>3438087</v>
      </c>
      <c r="I18" s="175" t="e">
        <f>ROUND(+((F18/#REF!)*D18),0)</f>
        <v>#REF!</v>
      </c>
      <c r="J18" s="175" t="e">
        <f>ROUND(+((H18*D18)/#REF!),0)</f>
        <v>#REF!</v>
      </c>
      <c r="K18" s="175">
        <f t="shared" ref="K18:K25" si="6">+ROUND(((H18/30)*D18)*0.01,-3)</f>
        <v>411000</v>
      </c>
      <c r="L18" s="175" t="e">
        <f t="shared" ref="L18:L25" si="7">+J18</f>
        <v>#REF!</v>
      </c>
      <c r="M18" s="175" t="e">
        <f>ROUND(+(F18*D18)/720,0)</f>
        <v>#REF!</v>
      </c>
      <c r="N18" s="175" t="e">
        <f>ROUNDUP((+$I18)*#REF!,-3)</f>
        <v>#REF!</v>
      </c>
      <c r="O18" s="175" t="e">
        <f t="shared" ref="O18:O25" si="8">ROUNDUP((+$I18)*8.5%,-3)</f>
        <v>#REF!</v>
      </c>
      <c r="P18" s="175" t="e">
        <f>ROUNDUP((+$I18)*#REF!,-3)</f>
        <v>#REF!</v>
      </c>
      <c r="Q18" s="175" t="e">
        <f>ROUND((I18*4%)+(M18*4%),-3)</f>
        <v>#REF!</v>
      </c>
      <c r="R18" s="175" t="e">
        <f>ROUND((I18*2%)+(M18*2%),0-3)</f>
        <v>#REF!</v>
      </c>
      <c r="S18" s="175" t="e">
        <f>ROUND((I18*3%)+(M18*3%),-3)</f>
        <v>#REF!</v>
      </c>
      <c r="T18" s="175" t="e">
        <f>SUM(I18:S18)</f>
        <v>#REF!</v>
      </c>
      <c r="U18" s="175"/>
      <c r="V18" s="176" t="e">
        <f t="shared" ref="V18:V26" si="9">+T18+U18</f>
        <v>#REF!</v>
      </c>
      <c r="AA18" s="40"/>
    </row>
    <row r="19" spans="1:27" x14ac:dyDescent="0.3">
      <c r="A19" s="45" t="s">
        <v>14</v>
      </c>
      <c r="B19" s="43">
        <v>43108</v>
      </c>
      <c r="C19" s="37">
        <v>43464</v>
      </c>
      <c r="D19" s="74">
        <f t="shared" ref="D19:D27" si="10">DAYS360(B19,C19)+1</f>
        <v>353</v>
      </c>
      <c r="E19" s="177">
        <v>1903500</v>
      </c>
      <c r="F19" s="177" t="e">
        <f>+E19*(1+#REF!)</f>
        <v>#REF!</v>
      </c>
      <c r="G19" s="178"/>
      <c r="H19" s="178" t="e">
        <f t="shared" ref="H19:H25" si="11">SUM(F19:G19)</f>
        <v>#REF!</v>
      </c>
      <c r="I19" s="178" t="e">
        <f>ROUND(+((F19/#REF!)*D19),0)</f>
        <v>#REF!</v>
      </c>
      <c r="J19" s="178" t="e">
        <f>ROUND(+((H19*D19)/#REF!),0)</f>
        <v>#REF!</v>
      </c>
      <c r="K19" s="178" t="e">
        <f t="shared" si="6"/>
        <v>#REF!</v>
      </c>
      <c r="L19" s="178" t="e">
        <f t="shared" si="7"/>
        <v>#REF!</v>
      </c>
      <c r="M19" s="178" t="e">
        <f>ROUND(+(F19*D19)/720,0)</f>
        <v>#REF!</v>
      </c>
      <c r="N19" s="178" t="e">
        <f>ROUNDUP((+$I19)*#REF!,-3)</f>
        <v>#REF!</v>
      </c>
      <c r="O19" s="178" t="e">
        <f t="shared" si="8"/>
        <v>#REF!</v>
      </c>
      <c r="P19" s="178" t="e">
        <f>ROUNDUP((+$I19)*#REF!,-3)</f>
        <v>#REF!</v>
      </c>
      <c r="Q19" s="178" t="e">
        <f t="shared" ref="Q19:Q26" si="12">ROUND((I19*4%)+(M19*4%),-3)</f>
        <v>#REF!</v>
      </c>
      <c r="R19" s="178" t="e">
        <f t="shared" ref="R19:R26" si="13">ROUND((I19*2%)+(M19*2%),0-3)</f>
        <v>#REF!</v>
      </c>
      <c r="S19" s="178" t="e">
        <f t="shared" ref="S19:S26" si="14">ROUND((I19*3%)+(M19*3%),-3)</f>
        <v>#REF!</v>
      </c>
      <c r="T19" s="178" t="e">
        <f>SUM(I19:S19)</f>
        <v>#REF!</v>
      </c>
      <c r="U19" s="178"/>
      <c r="V19" s="179" t="e">
        <f t="shared" si="9"/>
        <v>#REF!</v>
      </c>
      <c r="AA19" s="40"/>
    </row>
    <row r="20" spans="1:27" x14ac:dyDescent="0.3">
      <c r="A20" s="45" t="s">
        <v>15</v>
      </c>
      <c r="B20" s="43">
        <v>43108</v>
      </c>
      <c r="C20" s="37">
        <v>43464</v>
      </c>
      <c r="D20" s="74">
        <f t="shared" si="10"/>
        <v>353</v>
      </c>
      <c r="E20" s="177">
        <v>1903500</v>
      </c>
      <c r="F20" s="177" t="e">
        <f>+E20*(1+#REF!)</f>
        <v>#REF!</v>
      </c>
      <c r="G20" s="178"/>
      <c r="H20" s="178" t="e">
        <f t="shared" si="11"/>
        <v>#REF!</v>
      </c>
      <c r="I20" s="178" t="e">
        <f>ROUND(+((F20/#REF!)*D20),0)</f>
        <v>#REF!</v>
      </c>
      <c r="J20" s="178" t="e">
        <f>ROUND(+((H20*D20)/#REF!),0)</f>
        <v>#REF!</v>
      </c>
      <c r="K20" s="178" t="e">
        <f>+ROUND(((H20/30)*D20)*0.01,-3)</f>
        <v>#REF!</v>
      </c>
      <c r="L20" s="178" t="e">
        <f t="shared" si="7"/>
        <v>#REF!</v>
      </c>
      <c r="M20" s="178" t="e">
        <f t="shared" ref="M20:M25" si="15">ROUND(+(F20*D20)/720,0)</f>
        <v>#REF!</v>
      </c>
      <c r="N20" s="178" t="e">
        <f>ROUNDUP((+$I20)*#REF!,-3)</f>
        <v>#REF!</v>
      </c>
      <c r="O20" s="178" t="e">
        <f t="shared" si="8"/>
        <v>#REF!</v>
      </c>
      <c r="P20" s="178" t="e">
        <f>ROUNDUP((+$I20)*#REF!,-3)</f>
        <v>#REF!</v>
      </c>
      <c r="Q20" s="178" t="e">
        <f t="shared" si="12"/>
        <v>#REF!</v>
      </c>
      <c r="R20" s="178" t="e">
        <f t="shared" si="13"/>
        <v>#REF!</v>
      </c>
      <c r="S20" s="178" t="e">
        <f t="shared" si="14"/>
        <v>#REF!</v>
      </c>
      <c r="T20" s="178" t="e">
        <f t="shared" ref="T20:T23" si="16">SUM(I20:S20)</f>
        <v>#REF!</v>
      </c>
      <c r="U20" s="178"/>
      <c r="V20" s="179" t="e">
        <f t="shared" si="9"/>
        <v>#REF!</v>
      </c>
      <c r="AA20" s="40"/>
    </row>
    <row r="21" spans="1:27" x14ac:dyDescent="0.3">
      <c r="A21" s="45" t="s">
        <v>16</v>
      </c>
      <c r="B21" s="43">
        <v>43108</v>
      </c>
      <c r="C21" s="37">
        <v>43464</v>
      </c>
      <c r="D21" s="74">
        <f t="shared" si="10"/>
        <v>353</v>
      </c>
      <c r="E21" s="177">
        <v>1903500</v>
      </c>
      <c r="F21" s="177" t="e">
        <f>+E21*(1+#REF!)</f>
        <v>#REF!</v>
      </c>
      <c r="G21" s="178"/>
      <c r="H21" s="178" t="e">
        <f t="shared" si="11"/>
        <v>#REF!</v>
      </c>
      <c r="I21" s="178" t="e">
        <f>ROUND(+((F21/#REF!)*D21),0)</f>
        <v>#REF!</v>
      </c>
      <c r="J21" s="178" t="e">
        <f>ROUND(+((H21*D21)/#REF!),0)</f>
        <v>#REF!</v>
      </c>
      <c r="K21" s="178" t="e">
        <f t="shared" si="6"/>
        <v>#REF!</v>
      </c>
      <c r="L21" s="178" t="e">
        <f t="shared" si="7"/>
        <v>#REF!</v>
      </c>
      <c r="M21" s="178" t="e">
        <f t="shared" si="15"/>
        <v>#REF!</v>
      </c>
      <c r="N21" s="178" t="e">
        <f>ROUNDUP((+$I21)*#REF!,-3)</f>
        <v>#REF!</v>
      </c>
      <c r="O21" s="178" t="e">
        <f t="shared" si="8"/>
        <v>#REF!</v>
      </c>
      <c r="P21" s="178" t="e">
        <f>ROUNDUP((+$I21)*#REF!,-3)</f>
        <v>#REF!</v>
      </c>
      <c r="Q21" s="178" t="e">
        <f t="shared" si="12"/>
        <v>#REF!</v>
      </c>
      <c r="R21" s="178" t="e">
        <f t="shared" si="13"/>
        <v>#REF!</v>
      </c>
      <c r="S21" s="178" t="e">
        <f t="shared" si="14"/>
        <v>#REF!</v>
      </c>
      <c r="T21" s="178" t="e">
        <f t="shared" si="16"/>
        <v>#REF!</v>
      </c>
      <c r="U21" s="178"/>
      <c r="V21" s="179" t="e">
        <f t="shared" si="9"/>
        <v>#REF!</v>
      </c>
      <c r="AA21" s="40"/>
    </row>
    <row r="22" spans="1:27" x14ac:dyDescent="0.3">
      <c r="A22" s="45" t="s">
        <v>17</v>
      </c>
      <c r="B22" s="43">
        <v>43108</v>
      </c>
      <c r="C22" s="37">
        <v>43464</v>
      </c>
      <c r="D22" s="74">
        <f t="shared" si="10"/>
        <v>353</v>
      </c>
      <c r="E22" s="177">
        <v>1903500</v>
      </c>
      <c r="F22" s="177" t="e">
        <f>+E22*(1+#REF!)</f>
        <v>#REF!</v>
      </c>
      <c r="G22" s="178"/>
      <c r="H22" s="178" t="e">
        <f t="shared" si="11"/>
        <v>#REF!</v>
      </c>
      <c r="I22" s="178" t="e">
        <f>ROUND(+((F22/#REF!)*D22),0)</f>
        <v>#REF!</v>
      </c>
      <c r="J22" s="178" t="e">
        <f>ROUND(+((H22*D22)/#REF!),0)</f>
        <v>#REF!</v>
      </c>
      <c r="K22" s="178" t="e">
        <f t="shared" si="6"/>
        <v>#REF!</v>
      </c>
      <c r="L22" s="178" t="e">
        <f t="shared" si="7"/>
        <v>#REF!</v>
      </c>
      <c r="M22" s="178" t="e">
        <f t="shared" si="15"/>
        <v>#REF!</v>
      </c>
      <c r="N22" s="178" t="e">
        <f>ROUNDUP((+$I22)*#REF!,-3)</f>
        <v>#REF!</v>
      </c>
      <c r="O22" s="178" t="e">
        <f t="shared" si="8"/>
        <v>#REF!</v>
      </c>
      <c r="P22" s="178" t="e">
        <f>ROUNDUP((+$I22)*#REF!,-3)</f>
        <v>#REF!</v>
      </c>
      <c r="Q22" s="178" t="e">
        <f t="shared" si="12"/>
        <v>#REF!</v>
      </c>
      <c r="R22" s="178" t="e">
        <f t="shared" si="13"/>
        <v>#REF!</v>
      </c>
      <c r="S22" s="178" t="e">
        <f t="shared" si="14"/>
        <v>#REF!</v>
      </c>
      <c r="T22" s="178" t="e">
        <f t="shared" si="16"/>
        <v>#REF!</v>
      </c>
      <c r="U22" s="178"/>
      <c r="V22" s="179" t="e">
        <f t="shared" si="9"/>
        <v>#REF!</v>
      </c>
      <c r="AA22" s="40"/>
    </row>
    <row r="23" spans="1:27" x14ac:dyDescent="0.3">
      <c r="A23" s="45" t="s">
        <v>30</v>
      </c>
      <c r="B23" s="43">
        <v>43108</v>
      </c>
      <c r="C23" s="37">
        <v>43464</v>
      </c>
      <c r="D23" s="74">
        <f t="shared" si="10"/>
        <v>353</v>
      </c>
      <c r="E23" s="177">
        <v>1903500</v>
      </c>
      <c r="F23" s="177" t="e">
        <f>+E23*(1+#REF!)</f>
        <v>#REF!</v>
      </c>
      <c r="G23" s="178"/>
      <c r="H23" s="178" t="e">
        <f t="shared" si="11"/>
        <v>#REF!</v>
      </c>
      <c r="I23" s="178" t="e">
        <f>ROUND(+((F23/#REF!)*D23),0)</f>
        <v>#REF!</v>
      </c>
      <c r="J23" s="178" t="e">
        <f>ROUND(+((H23*D23)/#REF!),0)</f>
        <v>#REF!</v>
      </c>
      <c r="K23" s="178" t="e">
        <f t="shared" si="6"/>
        <v>#REF!</v>
      </c>
      <c r="L23" s="178" t="e">
        <f t="shared" si="7"/>
        <v>#REF!</v>
      </c>
      <c r="M23" s="178" t="e">
        <f t="shared" si="15"/>
        <v>#REF!</v>
      </c>
      <c r="N23" s="178" t="e">
        <f>ROUNDUP((+$I23)*#REF!,-3)</f>
        <v>#REF!</v>
      </c>
      <c r="O23" s="178" t="e">
        <f t="shared" si="8"/>
        <v>#REF!</v>
      </c>
      <c r="P23" s="178" t="e">
        <f>ROUNDUP((+$I23)*#REF!,-3)</f>
        <v>#REF!</v>
      </c>
      <c r="Q23" s="178" t="e">
        <f t="shared" si="12"/>
        <v>#REF!</v>
      </c>
      <c r="R23" s="178" t="e">
        <f t="shared" si="13"/>
        <v>#REF!</v>
      </c>
      <c r="S23" s="178" t="e">
        <f t="shared" si="14"/>
        <v>#REF!</v>
      </c>
      <c r="T23" s="178" t="e">
        <f t="shared" si="16"/>
        <v>#REF!</v>
      </c>
      <c r="U23" s="178"/>
      <c r="V23" s="179" t="e">
        <f t="shared" si="9"/>
        <v>#REF!</v>
      </c>
      <c r="AA23" s="40"/>
    </row>
    <row r="24" spans="1:27" x14ac:dyDescent="0.3">
      <c r="A24" s="45" t="s">
        <v>122</v>
      </c>
      <c r="B24" s="43">
        <v>43108</v>
      </c>
      <c r="C24" s="37">
        <v>43464</v>
      </c>
      <c r="D24" s="74">
        <f t="shared" si="10"/>
        <v>353</v>
      </c>
      <c r="E24" s="177">
        <v>0</v>
      </c>
      <c r="F24" s="177">
        <v>1998675</v>
      </c>
      <c r="G24" s="178"/>
      <c r="H24" s="178">
        <f t="shared" ref="H24" si="17">SUM(F24:G24)</f>
        <v>1998675</v>
      </c>
      <c r="I24" s="178" t="e">
        <f>ROUND(+((F24/#REF!)*D24),0)</f>
        <v>#REF!</v>
      </c>
      <c r="J24" s="178" t="e">
        <f>ROUND(+((H24*D24)/#REF!),0)</f>
        <v>#REF!</v>
      </c>
      <c r="K24" s="178">
        <f t="shared" si="6"/>
        <v>235000</v>
      </c>
      <c r="L24" s="178" t="e">
        <f t="shared" si="7"/>
        <v>#REF!</v>
      </c>
      <c r="M24" s="178">
        <f t="shared" si="15"/>
        <v>979906</v>
      </c>
      <c r="N24" s="178" t="e">
        <f>ROUNDUP((+$I24)*#REF!,-3)</f>
        <v>#REF!</v>
      </c>
      <c r="O24" s="178" t="e">
        <f t="shared" si="8"/>
        <v>#REF!</v>
      </c>
      <c r="P24" s="178" t="e">
        <f>ROUNDUP((+$I24)*#REF!,-3)</f>
        <v>#REF!</v>
      </c>
      <c r="Q24" s="178" t="e">
        <f t="shared" si="12"/>
        <v>#REF!</v>
      </c>
      <c r="R24" s="178" t="e">
        <f t="shared" si="13"/>
        <v>#REF!</v>
      </c>
      <c r="S24" s="178" t="e">
        <f t="shared" si="14"/>
        <v>#REF!</v>
      </c>
      <c r="T24" s="178" t="e">
        <f t="shared" ref="T24" si="18">SUM(I24:S24)</f>
        <v>#REF!</v>
      </c>
      <c r="U24" s="178"/>
      <c r="V24" s="179" t="e">
        <f t="shared" si="9"/>
        <v>#REF!</v>
      </c>
      <c r="AA24" s="40"/>
    </row>
    <row r="25" spans="1:27" x14ac:dyDescent="0.3">
      <c r="A25" s="46" t="s">
        <v>37</v>
      </c>
      <c r="B25" s="43">
        <v>43102</v>
      </c>
      <c r="C25" s="37">
        <v>43464</v>
      </c>
      <c r="D25" s="75">
        <f t="shared" si="10"/>
        <v>359</v>
      </c>
      <c r="E25" s="177">
        <v>1903500</v>
      </c>
      <c r="F25" s="177">
        <v>2100000</v>
      </c>
      <c r="G25" s="180"/>
      <c r="H25" s="178">
        <f t="shared" si="11"/>
        <v>2100000</v>
      </c>
      <c r="I25" s="178" t="e">
        <f>ROUND(+((F25/#REF!)*D25),0)</f>
        <v>#REF!</v>
      </c>
      <c r="J25" s="178" t="e">
        <f>ROUND(+((H25*D25)/#REF!),0)</f>
        <v>#REF!</v>
      </c>
      <c r="K25" s="178">
        <f t="shared" si="6"/>
        <v>251000</v>
      </c>
      <c r="L25" s="178" t="e">
        <f t="shared" si="7"/>
        <v>#REF!</v>
      </c>
      <c r="M25" s="178">
        <f t="shared" si="15"/>
        <v>1047083</v>
      </c>
      <c r="N25" s="178" t="e">
        <f>ROUNDUP((+$I25)*#REF!,-3)</f>
        <v>#REF!</v>
      </c>
      <c r="O25" s="178" t="e">
        <f t="shared" si="8"/>
        <v>#REF!</v>
      </c>
      <c r="P25" s="178" t="e">
        <f>ROUNDUP((+$I25)*#REF!,-3)</f>
        <v>#REF!</v>
      </c>
      <c r="Q25" s="178" t="e">
        <f t="shared" si="12"/>
        <v>#REF!</v>
      </c>
      <c r="R25" s="178" t="e">
        <f t="shared" si="13"/>
        <v>#REF!</v>
      </c>
      <c r="S25" s="178" t="e">
        <f t="shared" si="14"/>
        <v>#REF!</v>
      </c>
      <c r="T25" s="178" t="e">
        <f>SUM(I25:S25)</f>
        <v>#REF!</v>
      </c>
      <c r="U25" s="178"/>
      <c r="V25" s="179" t="e">
        <f t="shared" si="9"/>
        <v>#REF!</v>
      </c>
      <c r="AA25" s="40"/>
    </row>
    <row r="26" spans="1:27" x14ac:dyDescent="0.3">
      <c r="A26" s="46" t="s">
        <v>104</v>
      </c>
      <c r="B26" s="43">
        <v>43102</v>
      </c>
      <c r="C26" s="37">
        <v>43464</v>
      </c>
      <c r="D26" s="75">
        <f t="shared" si="10"/>
        <v>359</v>
      </c>
      <c r="E26" s="177">
        <v>1057500</v>
      </c>
      <c r="F26" s="177" t="e">
        <f>+E26*(1+#REF!)</f>
        <v>#REF!</v>
      </c>
      <c r="G26" s="178" t="e">
        <f>+#REF!</f>
        <v>#REF!</v>
      </c>
      <c r="H26" s="178" t="e">
        <f>SUM(F26:G26)</f>
        <v>#REF!</v>
      </c>
      <c r="I26" s="178" t="e">
        <f>ROUND(+((F26/#REF!)*D26),0)</f>
        <v>#REF!</v>
      </c>
      <c r="J26" s="178" t="e">
        <f>ROUND(+((H26*D26)/#REF!),0)</f>
        <v>#REF!</v>
      </c>
      <c r="K26" s="178" t="e">
        <f>+ROUND(((H26/30)*D26)*0.01,-3)</f>
        <v>#REF!</v>
      </c>
      <c r="L26" s="178" t="e">
        <f>+J26</f>
        <v>#REF!</v>
      </c>
      <c r="M26" s="178" t="e">
        <f>ROUND(+(F26*D26)/720,0)</f>
        <v>#REF!</v>
      </c>
      <c r="N26" s="178" t="e">
        <f>ROUNDUP((+$I26)*#REF!,-3)</f>
        <v>#REF!</v>
      </c>
      <c r="O26" s="178" t="e">
        <f>ROUNDUP((+$I26)*8.5%,-3)</f>
        <v>#REF!</v>
      </c>
      <c r="P26" s="178" t="e">
        <f>ROUNDUP((+$I26)*#REF!,-3)</f>
        <v>#REF!</v>
      </c>
      <c r="Q26" s="178" t="e">
        <f t="shared" si="12"/>
        <v>#REF!</v>
      </c>
      <c r="R26" s="178" t="e">
        <f t="shared" si="13"/>
        <v>#REF!</v>
      </c>
      <c r="S26" s="178" t="e">
        <f t="shared" si="14"/>
        <v>#REF!</v>
      </c>
      <c r="T26" s="178" t="e">
        <f>ROUND(SUM(I26:S26)+((G26/30)*D26),0)</f>
        <v>#REF!</v>
      </c>
      <c r="U26" s="178">
        <f>+T33</f>
        <v>666225</v>
      </c>
      <c r="V26" s="179" t="e">
        <f t="shared" si="9"/>
        <v>#REF!</v>
      </c>
      <c r="AA26" s="40"/>
    </row>
    <row r="27" spans="1:27" ht="15" thickBot="1" x14ac:dyDescent="0.35">
      <c r="A27" s="46" t="s">
        <v>100</v>
      </c>
      <c r="B27" s="42">
        <v>43102</v>
      </c>
      <c r="C27" s="42">
        <v>43464</v>
      </c>
      <c r="D27" s="76">
        <f t="shared" si="10"/>
        <v>359</v>
      </c>
      <c r="E27" s="151">
        <v>737717</v>
      </c>
      <c r="F27" s="151" t="e">
        <f>+#REF!</f>
        <v>#REF!</v>
      </c>
      <c r="G27" s="152">
        <v>0</v>
      </c>
      <c r="H27" s="152" t="e">
        <f>SUM(F27:G27)</f>
        <v>#REF!</v>
      </c>
      <c r="I27" s="178" t="e">
        <f>ROUND(+((F27/#REF!)*D27),0)</f>
        <v>#REF!</v>
      </c>
      <c r="J27" s="152">
        <v>0</v>
      </c>
      <c r="K27" s="152">
        <v>0</v>
      </c>
      <c r="L27" s="152">
        <f>+J27</f>
        <v>0</v>
      </c>
      <c r="M27" s="152">
        <v>0</v>
      </c>
      <c r="N27" s="152">
        <v>0</v>
      </c>
      <c r="O27" s="152" t="e">
        <f>ROUNDUP((+$I27)*12.5%,-3)</f>
        <v>#REF!</v>
      </c>
      <c r="P27" s="152" t="e">
        <f>ROUNDUP((+$I27)*#REF!,-3)</f>
        <v>#REF!</v>
      </c>
      <c r="Q27" s="152">
        <v>0</v>
      </c>
      <c r="R27" s="152">
        <v>0</v>
      </c>
      <c r="S27" s="152">
        <v>0</v>
      </c>
      <c r="T27" s="152" t="e">
        <f>SUM(I27:S27)+((G27/30)*D27)</f>
        <v>#REF!</v>
      </c>
      <c r="U27" s="152">
        <f>+T34</f>
        <v>0</v>
      </c>
      <c r="V27" s="154" t="e">
        <f>+T27+U27</f>
        <v>#REF!</v>
      </c>
      <c r="AA27" s="40"/>
    </row>
    <row r="28" spans="1:27" s="60" customFormat="1" ht="15" thickBot="1" x14ac:dyDescent="0.35">
      <c r="A28" s="47" t="s">
        <v>21</v>
      </c>
      <c r="B28" s="44"/>
      <c r="C28" s="38"/>
      <c r="D28" s="77"/>
      <c r="E28" s="155">
        <f t="shared" ref="E28:V28" si="19">SUM(E18:E27)</f>
        <v>16490586</v>
      </c>
      <c r="F28" s="155" t="e">
        <f t="shared" si="19"/>
        <v>#REF!</v>
      </c>
      <c r="G28" s="156" t="e">
        <f t="shared" si="19"/>
        <v>#REF!</v>
      </c>
      <c r="H28" s="156" t="e">
        <f t="shared" si="19"/>
        <v>#REF!</v>
      </c>
      <c r="I28" s="156" t="e">
        <f t="shared" si="19"/>
        <v>#REF!</v>
      </c>
      <c r="J28" s="156" t="e">
        <f t="shared" si="19"/>
        <v>#REF!</v>
      </c>
      <c r="K28" s="156" t="e">
        <f t="shared" si="19"/>
        <v>#REF!</v>
      </c>
      <c r="L28" s="156" t="e">
        <f t="shared" si="19"/>
        <v>#REF!</v>
      </c>
      <c r="M28" s="156" t="e">
        <f t="shared" si="19"/>
        <v>#REF!</v>
      </c>
      <c r="N28" s="156" t="e">
        <f t="shared" si="19"/>
        <v>#REF!</v>
      </c>
      <c r="O28" s="156" t="e">
        <f t="shared" si="19"/>
        <v>#REF!</v>
      </c>
      <c r="P28" s="156" t="e">
        <f t="shared" si="19"/>
        <v>#REF!</v>
      </c>
      <c r="Q28" s="156" t="e">
        <f t="shared" si="19"/>
        <v>#REF!</v>
      </c>
      <c r="R28" s="156" t="e">
        <f t="shared" si="19"/>
        <v>#REF!</v>
      </c>
      <c r="S28" s="156" t="e">
        <f t="shared" si="19"/>
        <v>#REF!</v>
      </c>
      <c r="T28" s="156" t="e">
        <f t="shared" si="19"/>
        <v>#REF!</v>
      </c>
      <c r="U28" s="156">
        <f t="shared" si="19"/>
        <v>666225</v>
      </c>
      <c r="V28" s="181" t="e">
        <f t="shared" si="19"/>
        <v>#REF!</v>
      </c>
      <c r="W28" s="66"/>
      <c r="X28" s="65"/>
      <c r="Y28" s="65"/>
      <c r="Z28"/>
      <c r="AA28" s="40"/>
    </row>
    <row r="29" spans="1:27" s="60" customFormat="1" x14ac:dyDescent="0.3">
      <c r="A29" s="7"/>
      <c r="B29" s="7"/>
      <c r="C29" s="7"/>
      <c r="D29" s="78"/>
      <c r="E29" s="226"/>
      <c r="F29" s="226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66"/>
      <c r="X29" s="65"/>
      <c r="Y29" s="65"/>
      <c r="Z29"/>
      <c r="AA29" s="40"/>
    </row>
    <row r="30" spans="1:27" s="225" customFormat="1" x14ac:dyDescent="0.3">
      <c r="A30" s="230" t="s">
        <v>21</v>
      </c>
      <c r="B30" s="230"/>
      <c r="C30" s="230"/>
      <c r="D30" s="231"/>
      <c r="E30" s="183">
        <v>16490586</v>
      </c>
      <c r="F30" s="183">
        <v>19260203.342100002</v>
      </c>
      <c r="G30" s="188">
        <v>88211</v>
      </c>
      <c r="H30" s="188">
        <v>19348414.342100002</v>
      </c>
      <c r="I30" s="188">
        <v>228102810</v>
      </c>
      <c r="J30" s="188">
        <v>18317462</v>
      </c>
      <c r="K30" s="188">
        <v>2197000</v>
      </c>
      <c r="L30" s="188">
        <v>18317462</v>
      </c>
      <c r="M30" s="188">
        <v>9114746</v>
      </c>
      <c r="N30" s="188">
        <v>26254000</v>
      </c>
      <c r="O30" s="188">
        <v>19766000</v>
      </c>
      <c r="P30" s="188">
        <v>2139000</v>
      </c>
      <c r="Q30" s="188">
        <v>9112000</v>
      </c>
      <c r="R30" s="188">
        <v>4559000</v>
      </c>
      <c r="S30" s="188">
        <v>6840000</v>
      </c>
      <c r="T30" s="188">
        <v>345775072</v>
      </c>
      <c r="U30" s="188">
        <v>660450</v>
      </c>
      <c r="V30" s="188">
        <v>346435522</v>
      </c>
      <c r="W30" s="64"/>
      <c r="X30" s="65"/>
      <c r="Y30" s="65"/>
      <c r="AA30" s="224"/>
    </row>
    <row r="31" spans="1:27" s="60" customFormat="1" x14ac:dyDescent="0.3">
      <c r="A31" s="7"/>
      <c r="B31" s="7"/>
      <c r="C31" s="7"/>
      <c r="D31" s="78"/>
      <c r="E31" s="226">
        <f>+E30-E28</f>
        <v>0</v>
      </c>
      <c r="F31" s="226" t="e">
        <f t="shared" ref="F31:V31" si="20">+F30-F28</f>
        <v>#REF!</v>
      </c>
      <c r="G31" s="226" t="e">
        <f t="shared" si="20"/>
        <v>#REF!</v>
      </c>
      <c r="H31" s="226" t="e">
        <f t="shared" si="20"/>
        <v>#REF!</v>
      </c>
      <c r="I31" s="226" t="e">
        <f t="shared" si="20"/>
        <v>#REF!</v>
      </c>
      <c r="J31" s="226" t="e">
        <f t="shared" si="20"/>
        <v>#REF!</v>
      </c>
      <c r="K31" s="226" t="e">
        <f t="shared" si="20"/>
        <v>#REF!</v>
      </c>
      <c r="L31" s="226" t="e">
        <f t="shared" si="20"/>
        <v>#REF!</v>
      </c>
      <c r="M31" s="226" t="e">
        <f t="shared" si="20"/>
        <v>#REF!</v>
      </c>
      <c r="N31" s="226" t="e">
        <f t="shared" si="20"/>
        <v>#REF!</v>
      </c>
      <c r="O31" s="226" t="e">
        <f t="shared" si="20"/>
        <v>#REF!</v>
      </c>
      <c r="P31" s="226" t="e">
        <f t="shared" si="20"/>
        <v>#REF!</v>
      </c>
      <c r="Q31" s="226" t="e">
        <f t="shared" si="20"/>
        <v>#REF!</v>
      </c>
      <c r="R31" s="226" t="e">
        <f t="shared" si="20"/>
        <v>#REF!</v>
      </c>
      <c r="S31" s="226" t="e">
        <f t="shared" si="20"/>
        <v>#REF!</v>
      </c>
      <c r="T31" s="226" t="e">
        <f t="shared" si="20"/>
        <v>#REF!</v>
      </c>
      <c r="U31" s="226">
        <f t="shared" si="20"/>
        <v>-5775</v>
      </c>
      <c r="V31" s="226" t="e">
        <f t="shared" si="20"/>
        <v>#REF!</v>
      </c>
      <c r="W31" s="66"/>
      <c r="X31" s="65"/>
      <c r="Y31" s="65"/>
      <c r="Z31"/>
      <c r="AA31" s="40"/>
    </row>
    <row r="32" spans="1:27" s="60" customFormat="1" ht="15" thickBot="1" x14ac:dyDescent="0.35">
      <c r="A32" s="7"/>
      <c r="B32" s="7"/>
      <c r="C32" s="7"/>
      <c r="D32" s="78"/>
      <c r="E32" s="226"/>
      <c r="F32" s="226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66"/>
      <c r="X32" s="65"/>
      <c r="Y32" s="65"/>
      <c r="Z32"/>
      <c r="AA32" s="40"/>
    </row>
    <row r="33" spans="1:27" s="60" customFormat="1" ht="15" thickBot="1" x14ac:dyDescent="0.35">
      <c r="A33" s="47" t="s">
        <v>35</v>
      </c>
      <c r="B33" s="9"/>
      <c r="C33" s="9"/>
      <c r="D33" s="217"/>
      <c r="E33" s="162">
        <v>666225</v>
      </c>
      <c r="F33" s="163">
        <v>1</v>
      </c>
      <c r="G33" s="164"/>
      <c r="H33" s="164"/>
      <c r="I33" s="164"/>
      <c r="J33" s="164"/>
      <c r="K33" s="164"/>
      <c r="L33" s="164"/>
      <c r="M33" s="164"/>
      <c r="N33" s="165"/>
      <c r="O33" s="165"/>
      <c r="P33" s="165"/>
      <c r="Q33" s="165"/>
      <c r="R33" s="165"/>
      <c r="S33" s="165"/>
      <c r="T33" s="166">
        <f>+E33*F33</f>
        <v>666225</v>
      </c>
      <c r="U33" s="167"/>
      <c r="V33" s="167"/>
      <c r="W33" s="66"/>
      <c r="X33" s="65"/>
      <c r="Y33" s="65"/>
      <c r="Z33"/>
      <c r="AA33" s="40"/>
    </row>
    <row r="34" spans="1:27" ht="15" thickBot="1" x14ac:dyDescent="0.35">
      <c r="A34" s="7"/>
      <c r="B34" s="7"/>
      <c r="C34" s="7"/>
      <c r="D34" s="78"/>
      <c r="E34" s="183"/>
      <c r="F34" s="182"/>
      <c r="G34" s="69"/>
      <c r="H34" s="69"/>
      <c r="I34" s="69"/>
      <c r="J34" s="69"/>
      <c r="K34" s="69"/>
      <c r="L34" s="69"/>
      <c r="M34" s="69"/>
      <c r="N34" s="40"/>
      <c r="O34" s="40"/>
      <c r="P34" s="40"/>
      <c r="Q34" s="40"/>
      <c r="R34" s="40"/>
      <c r="S34" s="40"/>
      <c r="T34" s="40"/>
      <c r="U34" s="40"/>
      <c r="V34" s="40"/>
      <c r="AA34" s="40"/>
    </row>
    <row r="35" spans="1:27" ht="15" thickBot="1" x14ac:dyDescent="0.35">
      <c r="A35" s="39"/>
      <c r="B35" s="39"/>
      <c r="C35" s="39"/>
      <c r="D35" s="80"/>
      <c r="E35" s="171">
        <v>2017</v>
      </c>
      <c r="F35" s="241">
        <v>2018</v>
      </c>
      <c r="G35" s="242"/>
      <c r="H35" s="243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3"/>
      <c r="U35" s="40"/>
      <c r="V35" s="40"/>
      <c r="AA35" s="40"/>
    </row>
    <row r="36" spans="1:27" ht="28.2" thickBot="1" x14ac:dyDescent="0.35">
      <c r="A36" s="2" t="s">
        <v>67</v>
      </c>
      <c r="B36" s="53" t="s">
        <v>39</v>
      </c>
      <c r="C36" s="54" t="s">
        <v>40</v>
      </c>
      <c r="D36" s="55" t="s">
        <v>41</v>
      </c>
      <c r="E36" s="142" t="s">
        <v>0</v>
      </c>
      <c r="F36" s="142" t="s">
        <v>0</v>
      </c>
      <c r="G36" s="143" t="s">
        <v>27</v>
      </c>
      <c r="H36" s="144" t="s">
        <v>1</v>
      </c>
      <c r="I36" s="145" t="s">
        <v>2</v>
      </c>
      <c r="J36" s="145" t="s">
        <v>3</v>
      </c>
      <c r="K36" s="145" t="s">
        <v>4</v>
      </c>
      <c r="L36" s="145" t="s">
        <v>5</v>
      </c>
      <c r="M36" s="145" t="s">
        <v>6</v>
      </c>
      <c r="N36" s="145" t="s">
        <v>7</v>
      </c>
      <c r="O36" s="145" t="s">
        <v>8</v>
      </c>
      <c r="P36" s="145" t="s">
        <v>9</v>
      </c>
      <c r="Q36" s="145" t="s">
        <v>10</v>
      </c>
      <c r="R36" s="145" t="s">
        <v>11</v>
      </c>
      <c r="S36" s="145" t="s">
        <v>12</v>
      </c>
      <c r="T36" s="145" t="s">
        <v>13</v>
      </c>
      <c r="U36" s="145" t="s">
        <v>34</v>
      </c>
      <c r="V36" s="146" t="s">
        <v>72</v>
      </c>
      <c r="AA36" s="40"/>
    </row>
    <row r="37" spans="1:27" x14ac:dyDescent="0.3">
      <c r="A37" s="137" t="s">
        <v>38</v>
      </c>
      <c r="B37" s="57">
        <v>43102</v>
      </c>
      <c r="C37" s="58">
        <v>43464</v>
      </c>
      <c r="D37" s="81">
        <f>DAYS360(B37,C37)+1</f>
        <v>359</v>
      </c>
      <c r="E37" s="184">
        <v>1903500</v>
      </c>
      <c r="F37" s="147">
        <v>2100000</v>
      </c>
      <c r="G37" s="185">
        <v>0</v>
      </c>
      <c r="H37" s="185">
        <f>SUM(F37:G37)</f>
        <v>2100000</v>
      </c>
      <c r="I37" s="148" t="e">
        <f>ROUND(+((F37/#REF!)*D37),0)</f>
        <v>#REF!</v>
      </c>
      <c r="J37" s="148" t="e">
        <f>ROUND(+((H37*D37)/#REF!),0)</f>
        <v>#REF!</v>
      </c>
      <c r="K37" s="185">
        <f>+ROUND(((F37/30)*D37)*0.01,-3)</f>
        <v>251000</v>
      </c>
      <c r="L37" s="185" t="e">
        <f t="shared" ref="L37" si="21">+J37</f>
        <v>#REF!</v>
      </c>
      <c r="M37" s="185">
        <f>ROUND(+(F37*D37)/720,0)</f>
        <v>1047083</v>
      </c>
      <c r="N37" s="148" t="e">
        <f>ROUNDUP((+$I37)*#REF!,-3)</f>
        <v>#REF!</v>
      </c>
      <c r="O37" s="185" t="e">
        <f t="shared" ref="O37" si="22">ROUNDUP((+$I37)*8.5%,-3)</f>
        <v>#REF!</v>
      </c>
      <c r="P37" s="148" t="e">
        <f>ROUNDUP((+$I37)*#REF!,-3)</f>
        <v>#REF!</v>
      </c>
      <c r="Q37" s="148" t="e">
        <f t="shared" ref="Q37" si="23">ROUND((I37*4%)+(M37*4%),-3)</f>
        <v>#REF!</v>
      </c>
      <c r="R37" s="148" t="e">
        <f t="shared" ref="R37" si="24">ROUND((I37*2%)+(M37*2%),0-3)</f>
        <v>#REF!</v>
      </c>
      <c r="S37" s="148" t="e">
        <f t="shared" ref="S37" si="25">ROUND((I37*3%)+(M37*3%),-3)</f>
        <v>#REF!</v>
      </c>
      <c r="T37" s="185" t="e">
        <f>SUM(I37:S37)</f>
        <v>#REF!</v>
      </c>
      <c r="U37" s="186">
        <v>0</v>
      </c>
      <c r="V37" s="187" t="e">
        <f>+U37+T37</f>
        <v>#REF!</v>
      </c>
      <c r="AA37" s="40"/>
    </row>
    <row r="38" spans="1:27" ht="15" thickBot="1" x14ac:dyDescent="0.35">
      <c r="A38" s="59" t="s">
        <v>100</v>
      </c>
      <c r="B38" s="42">
        <v>43101</v>
      </c>
      <c r="C38" s="42">
        <v>43464</v>
      </c>
      <c r="D38" s="76">
        <f t="shared" ref="D38" si="26">DAYS360(B38,C38)+1</f>
        <v>360</v>
      </c>
      <c r="E38" s="151">
        <v>737717</v>
      </c>
      <c r="F38" s="151" t="e">
        <f>+#REF!</f>
        <v>#REF!</v>
      </c>
      <c r="G38" s="152">
        <v>0</v>
      </c>
      <c r="H38" s="152" t="e">
        <f>SUM(F38:G38)</f>
        <v>#REF!</v>
      </c>
      <c r="I38" s="152" t="e">
        <f>ROUND(+((F38/#REF!)*D38),0)</f>
        <v>#REF!</v>
      </c>
      <c r="J38" s="152">
        <v>0</v>
      </c>
      <c r="K38" s="152">
        <v>0</v>
      </c>
      <c r="L38" s="152">
        <f>+J38</f>
        <v>0</v>
      </c>
      <c r="M38" s="152">
        <v>0</v>
      </c>
      <c r="N38" s="152">
        <v>0</v>
      </c>
      <c r="O38" s="152" t="e">
        <f>ROUNDUP((+$I38)*12.5%,-3)</f>
        <v>#REF!</v>
      </c>
      <c r="P38" s="152" t="e">
        <f>ROUNDUP((+$I38)*#REF!,-3)</f>
        <v>#REF!</v>
      </c>
      <c r="Q38" s="152">
        <v>0</v>
      </c>
      <c r="R38" s="152">
        <v>0</v>
      </c>
      <c r="S38" s="152">
        <v>0</v>
      </c>
      <c r="T38" s="152" t="e">
        <f>SUM(I38:S38)+((G38/30)*D38)</f>
        <v>#REF!</v>
      </c>
      <c r="U38" s="152">
        <v>0</v>
      </c>
      <c r="V38" s="154" t="e">
        <f>+T38+U38</f>
        <v>#REF!</v>
      </c>
      <c r="AA38" s="40"/>
    </row>
    <row r="39" spans="1:27" s="60" customFormat="1" ht="15" thickBot="1" x14ac:dyDescent="0.35">
      <c r="A39" s="47" t="s">
        <v>73</v>
      </c>
      <c r="B39" s="44"/>
      <c r="C39" s="38"/>
      <c r="D39" s="77"/>
      <c r="E39" s="155">
        <f>SUM(E37:E38)</f>
        <v>2641217</v>
      </c>
      <c r="F39" s="155" t="e">
        <f>SUM(F37:F38)</f>
        <v>#REF!</v>
      </c>
      <c r="G39" s="156">
        <f t="shared" ref="G39:V39" si="27">SUM(G37:G38)</f>
        <v>0</v>
      </c>
      <c r="H39" s="156" t="e">
        <f t="shared" si="27"/>
        <v>#REF!</v>
      </c>
      <c r="I39" s="156" t="e">
        <f t="shared" si="27"/>
        <v>#REF!</v>
      </c>
      <c r="J39" s="156" t="e">
        <f>SUM(J37:J38)</f>
        <v>#REF!</v>
      </c>
      <c r="K39" s="156">
        <f t="shared" si="27"/>
        <v>251000</v>
      </c>
      <c r="L39" s="156" t="e">
        <f t="shared" si="27"/>
        <v>#REF!</v>
      </c>
      <c r="M39" s="156">
        <f t="shared" si="27"/>
        <v>1047083</v>
      </c>
      <c r="N39" s="156" t="e">
        <f>SUM(N37:N38)</f>
        <v>#REF!</v>
      </c>
      <c r="O39" s="156" t="e">
        <f t="shared" si="27"/>
        <v>#REF!</v>
      </c>
      <c r="P39" s="156" t="e">
        <f t="shared" si="27"/>
        <v>#REF!</v>
      </c>
      <c r="Q39" s="156" t="e">
        <f t="shared" si="27"/>
        <v>#REF!</v>
      </c>
      <c r="R39" s="156" t="e">
        <f t="shared" si="27"/>
        <v>#REF!</v>
      </c>
      <c r="S39" s="156" t="e">
        <f t="shared" si="27"/>
        <v>#REF!</v>
      </c>
      <c r="T39" s="156" t="e">
        <f t="shared" si="27"/>
        <v>#REF!</v>
      </c>
      <c r="U39" s="156">
        <f t="shared" si="27"/>
        <v>0</v>
      </c>
      <c r="V39" s="181" t="e">
        <f t="shared" si="27"/>
        <v>#REF!</v>
      </c>
      <c r="W39" s="66"/>
      <c r="X39" s="65"/>
      <c r="Y39" s="65"/>
      <c r="Z39"/>
      <c r="AA39" s="40"/>
    </row>
    <row r="40" spans="1:27" x14ac:dyDescent="0.3">
      <c r="A40" s="7"/>
      <c r="B40" s="7"/>
      <c r="C40" s="7"/>
      <c r="D40" s="78"/>
      <c r="E40" s="183"/>
      <c r="F40" s="183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9"/>
      <c r="U40" s="40"/>
      <c r="V40" s="40"/>
      <c r="AA40" s="40"/>
    </row>
    <row r="41" spans="1:27" x14ac:dyDescent="0.3">
      <c r="A41" s="7" t="s">
        <v>73</v>
      </c>
      <c r="B41" s="7"/>
      <c r="C41" s="7"/>
      <c r="D41" s="78"/>
      <c r="E41" s="183">
        <v>2641217</v>
      </c>
      <c r="F41" s="183">
        <v>2863042</v>
      </c>
      <c r="G41" s="188">
        <v>0</v>
      </c>
      <c r="H41" s="188">
        <v>2863042</v>
      </c>
      <c r="I41" s="188">
        <v>34287111</v>
      </c>
      <c r="J41" s="188">
        <v>2076017</v>
      </c>
      <c r="K41" s="188">
        <v>249000</v>
      </c>
      <c r="L41" s="188">
        <v>2076017</v>
      </c>
      <c r="M41" s="188">
        <v>1038009</v>
      </c>
      <c r="N41" s="188">
        <v>2990000</v>
      </c>
      <c r="O41" s="188">
        <v>3290000</v>
      </c>
      <c r="P41" s="188">
        <v>310000</v>
      </c>
      <c r="Q41" s="188">
        <v>1038000</v>
      </c>
      <c r="R41" s="188">
        <v>519000</v>
      </c>
      <c r="S41" s="188">
        <v>779000</v>
      </c>
      <c r="T41" s="189">
        <v>48652154</v>
      </c>
      <c r="U41" s="40">
        <v>0</v>
      </c>
      <c r="V41" s="40">
        <v>48652154</v>
      </c>
      <c r="AA41" s="40"/>
    </row>
    <row r="42" spans="1:27" s="60" customFormat="1" x14ac:dyDescent="0.3">
      <c r="A42" s="7"/>
      <c r="B42" s="7"/>
      <c r="C42" s="7"/>
      <c r="D42" s="78"/>
      <c r="E42" s="226">
        <f>+E41-E39</f>
        <v>0</v>
      </c>
      <c r="F42" s="226" t="e">
        <f>+F41-F39</f>
        <v>#REF!</v>
      </c>
      <c r="G42" s="226">
        <f t="shared" ref="G42:V42" si="28">+G41-G39</f>
        <v>0</v>
      </c>
      <c r="H42" s="226" t="e">
        <f t="shared" si="28"/>
        <v>#REF!</v>
      </c>
      <c r="I42" s="226" t="e">
        <f t="shared" si="28"/>
        <v>#REF!</v>
      </c>
      <c r="J42" s="226" t="e">
        <f t="shared" si="28"/>
        <v>#REF!</v>
      </c>
      <c r="K42" s="226">
        <f t="shared" si="28"/>
        <v>-2000</v>
      </c>
      <c r="L42" s="226" t="e">
        <f t="shared" si="28"/>
        <v>#REF!</v>
      </c>
      <c r="M42" s="226">
        <f t="shared" si="28"/>
        <v>-9074</v>
      </c>
      <c r="N42" s="226" t="e">
        <f t="shared" si="28"/>
        <v>#REF!</v>
      </c>
      <c r="O42" s="226" t="e">
        <f t="shared" si="28"/>
        <v>#REF!</v>
      </c>
      <c r="P42" s="226" t="e">
        <f t="shared" si="28"/>
        <v>#REF!</v>
      </c>
      <c r="Q42" s="226" t="e">
        <f t="shared" si="28"/>
        <v>#REF!</v>
      </c>
      <c r="R42" s="226" t="e">
        <f t="shared" si="28"/>
        <v>#REF!</v>
      </c>
      <c r="S42" s="226" t="e">
        <f t="shared" si="28"/>
        <v>#REF!</v>
      </c>
      <c r="T42" s="226" t="e">
        <f t="shared" si="28"/>
        <v>#REF!</v>
      </c>
      <c r="U42" s="226">
        <f t="shared" si="28"/>
        <v>0</v>
      </c>
      <c r="V42" s="226" t="e">
        <f t="shared" si="28"/>
        <v>#REF!</v>
      </c>
      <c r="W42" s="66"/>
      <c r="X42" s="67"/>
      <c r="Y42" s="67"/>
      <c r="AA42" s="167"/>
    </row>
    <row r="43" spans="1:27" ht="15" thickBot="1" x14ac:dyDescent="0.35">
      <c r="A43" s="7"/>
      <c r="B43" s="7"/>
      <c r="C43" s="7"/>
      <c r="D43" s="78"/>
      <c r="E43" s="183"/>
      <c r="F43" s="183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9"/>
      <c r="U43" s="40"/>
      <c r="V43" s="40"/>
      <c r="AA43" s="40"/>
    </row>
    <row r="44" spans="1:27" ht="15" thickBot="1" x14ac:dyDescent="0.35">
      <c r="A44" s="39"/>
      <c r="B44" s="39"/>
      <c r="C44" s="39"/>
      <c r="D44" s="80"/>
      <c r="E44" s="171">
        <v>2017</v>
      </c>
      <c r="F44" s="241">
        <v>2018</v>
      </c>
      <c r="G44" s="242"/>
      <c r="H44" s="243"/>
      <c r="I44" s="172"/>
      <c r="J44" s="172"/>
      <c r="K44" s="172" t="e">
        <f>+H47*D47/360*12%</f>
        <v>#REF!</v>
      </c>
      <c r="L44" s="172"/>
      <c r="M44" s="172"/>
      <c r="N44" s="172" t="e">
        <f>+F47*12.5/100*12</f>
        <v>#REF!</v>
      </c>
      <c r="O44" s="172"/>
      <c r="P44" s="172"/>
      <c r="Q44" s="172"/>
      <c r="R44" s="172"/>
      <c r="S44" s="172"/>
      <c r="T44" s="173"/>
      <c r="U44" s="40"/>
      <c r="V44" s="40"/>
      <c r="AA44" s="40"/>
    </row>
    <row r="45" spans="1:27" ht="36" customHeight="1" thickBot="1" x14ac:dyDescent="0.35">
      <c r="A45" s="2" t="s">
        <v>68</v>
      </c>
      <c r="B45" s="53" t="s">
        <v>39</v>
      </c>
      <c r="C45" s="54" t="s">
        <v>40</v>
      </c>
      <c r="D45" s="55" t="s">
        <v>41</v>
      </c>
      <c r="E45" s="142" t="s">
        <v>0</v>
      </c>
      <c r="F45" s="142" t="s">
        <v>0</v>
      </c>
      <c r="G45" s="143" t="s">
        <v>27</v>
      </c>
      <c r="H45" s="144" t="s">
        <v>1</v>
      </c>
      <c r="I45" s="145" t="s">
        <v>2</v>
      </c>
      <c r="J45" s="145" t="s">
        <v>3</v>
      </c>
      <c r="K45" s="145" t="s">
        <v>4</v>
      </c>
      <c r="L45" s="145" t="s">
        <v>5</v>
      </c>
      <c r="M45" s="145" t="s">
        <v>6</v>
      </c>
      <c r="N45" s="145" t="s">
        <v>7</v>
      </c>
      <c r="O45" s="145" t="s">
        <v>8</v>
      </c>
      <c r="P45" s="145" t="s">
        <v>9</v>
      </c>
      <c r="Q45" s="145" t="s">
        <v>10</v>
      </c>
      <c r="R45" s="145" t="s">
        <v>11</v>
      </c>
      <c r="S45" s="145" t="s">
        <v>12</v>
      </c>
      <c r="T45" s="145" t="s">
        <v>13</v>
      </c>
      <c r="U45" s="145" t="s">
        <v>34</v>
      </c>
      <c r="V45" s="146" t="s">
        <v>13</v>
      </c>
      <c r="AA45" s="40"/>
    </row>
    <row r="46" spans="1:27" x14ac:dyDescent="0.3">
      <c r="A46" s="48" t="s">
        <v>69</v>
      </c>
      <c r="B46" s="57">
        <v>43102</v>
      </c>
      <c r="C46" s="58">
        <v>43464</v>
      </c>
      <c r="D46" s="79">
        <f t="shared" ref="D46:D72" si="29">DAYS360(B46,C46)+1</f>
        <v>359</v>
      </c>
      <c r="E46" s="147">
        <v>3900000</v>
      </c>
      <c r="F46" s="147" t="e">
        <f>+E46*(1+#REF!)</f>
        <v>#REF!</v>
      </c>
      <c r="G46" s="148"/>
      <c r="H46" s="148" t="e">
        <f>SUM(F46:G46)</f>
        <v>#REF!</v>
      </c>
      <c r="I46" s="148" t="e">
        <f>ROUND(+((F46/#REF!)*D46),0)</f>
        <v>#REF!</v>
      </c>
      <c r="J46" s="148" t="e">
        <f>ROUND(+((H46*D46)/#REF!),0)</f>
        <v>#REF!</v>
      </c>
      <c r="K46" s="148" t="e">
        <f t="shared" ref="K46:K72" si="30">+ROUND(((H46/30)*D46)*0.01,-3)</f>
        <v>#REF!</v>
      </c>
      <c r="L46" s="148" t="e">
        <f t="shared" ref="L46" si="31">+J46</f>
        <v>#REF!</v>
      </c>
      <c r="M46" s="148" t="e">
        <f>ROUND(+(F46*D46)/720,0)</f>
        <v>#REF!</v>
      </c>
      <c r="N46" s="148" t="e">
        <f>ROUNDUP((+$I46)*#REF!,-3)</f>
        <v>#REF!</v>
      </c>
      <c r="O46" s="148" t="e">
        <f t="shared" ref="O46" si="32">ROUNDUP((+$I46)*8.5%,-3)</f>
        <v>#REF!</v>
      </c>
      <c r="P46" s="148" t="e">
        <f>ROUNDUP((+$I46)*#REF!,-3)</f>
        <v>#REF!</v>
      </c>
      <c r="Q46" s="148" t="e">
        <f>ROUND((I46*4%)+(M46*4%),-3)</f>
        <v>#REF!</v>
      </c>
      <c r="R46" s="148" t="e">
        <f>ROUND((I46*2%)+(M46*2%),0-3)</f>
        <v>#REF!</v>
      </c>
      <c r="S46" s="148" t="e">
        <f>ROUND((I46*3%)+(M46*3%),-3)</f>
        <v>#REF!</v>
      </c>
      <c r="T46" s="148" t="e">
        <f>SUM(I46:S46)</f>
        <v>#REF!</v>
      </c>
      <c r="U46" s="190"/>
      <c r="V46" s="150" t="e">
        <f>+T46</f>
        <v>#REF!</v>
      </c>
      <c r="AA46" s="40"/>
    </row>
    <row r="47" spans="1:27" x14ac:dyDescent="0.3">
      <c r="A47" s="45" t="s">
        <v>102</v>
      </c>
      <c r="B47" s="43">
        <v>43102</v>
      </c>
      <c r="C47" s="37">
        <v>43464</v>
      </c>
      <c r="D47" s="75">
        <f t="shared" si="29"/>
        <v>359</v>
      </c>
      <c r="E47" s="177">
        <v>1057500</v>
      </c>
      <c r="F47" s="177" t="e">
        <f>+E47*(1+#REF!)</f>
        <v>#REF!</v>
      </c>
      <c r="G47" s="178" t="e">
        <f>+#REF!</f>
        <v>#REF!</v>
      </c>
      <c r="H47" s="178" t="e">
        <f>+F47+G47</f>
        <v>#REF!</v>
      </c>
      <c r="I47" s="178" t="e">
        <f>ROUND(+((F47/#REF!)*D47),0)</f>
        <v>#REF!</v>
      </c>
      <c r="J47" s="178" t="e">
        <f>ROUND(+((H47*D47)/#REF!),0)</f>
        <v>#REF!</v>
      </c>
      <c r="K47" s="178" t="e">
        <f t="shared" si="30"/>
        <v>#REF!</v>
      </c>
      <c r="L47" s="178" t="e">
        <f>+J47</f>
        <v>#REF!</v>
      </c>
      <c r="M47" s="178" t="e">
        <f>ROUND(+(F47*D47)/720,0)</f>
        <v>#REF!</v>
      </c>
      <c r="N47" s="178" t="e">
        <f>ROUNDUP((+$I47)*#REF!,-3)</f>
        <v>#REF!</v>
      </c>
      <c r="O47" s="178" t="e">
        <f>ROUNDUP((+$I47)*8.5%,-3)</f>
        <v>#REF!</v>
      </c>
      <c r="P47" s="178" t="e">
        <f>ROUNDUP((+$I47)*#REF!,-3)</f>
        <v>#REF!</v>
      </c>
      <c r="Q47" s="178" t="e">
        <f>ROUND((I47*4%)+(M47*4%),-3)</f>
        <v>#REF!</v>
      </c>
      <c r="R47" s="178" t="e">
        <f>ROUND((I47*2%)+(M47*2%),0-3)</f>
        <v>#REF!</v>
      </c>
      <c r="S47" s="178" t="e">
        <f>ROUND((I47*3%)+(M47*3%),-3)</f>
        <v>#REF!</v>
      </c>
      <c r="T47" s="178" t="e">
        <f>ROUND(SUM(I47:S47)+((G47/30)*D47),0)</f>
        <v>#REF!</v>
      </c>
      <c r="U47" s="178">
        <f>+T78</f>
        <v>666225</v>
      </c>
      <c r="V47" s="179" t="e">
        <f>+T47+U47</f>
        <v>#REF!</v>
      </c>
      <c r="AA47" s="40"/>
    </row>
    <row r="48" spans="1:27" x14ac:dyDescent="0.3">
      <c r="A48" s="45" t="s">
        <v>105</v>
      </c>
      <c r="B48" s="43">
        <v>43115</v>
      </c>
      <c r="C48" s="37">
        <v>43448</v>
      </c>
      <c r="D48" s="75">
        <f t="shared" si="29"/>
        <v>330</v>
      </c>
      <c r="E48" s="177">
        <v>2200000</v>
      </c>
      <c r="F48" s="177" t="e">
        <f>+E48*(1+#REF!)</f>
        <v>#REF!</v>
      </c>
      <c r="G48" s="178"/>
      <c r="H48" s="178" t="e">
        <f t="shared" ref="H48:H72" si="33">SUM(F48:G48)</f>
        <v>#REF!</v>
      </c>
      <c r="I48" s="178" t="e">
        <f>ROUND(+((F48/#REF!)*D48),0)</f>
        <v>#REF!</v>
      </c>
      <c r="J48" s="178" t="e">
        <f>ROUND(+((H48*D48)/#REF!),0)</f>
        <v>#REF!</v>
      </c>
      <c r="K48" s="178" t="e">
        <f t="shared" si="30"/>
        <v>#REF!</v>
      </c>
      <c r="L48" s="178" t="e">
        <f t="shared" ref="L48:L72" si="34">+J48</f>
        <v>#REF!</v>
      </c>
      <c r="M48" s="178" t="e">
        <f t="shared" ref="M48:M72" si="35">ROUND(+(F48*D48)/720,0)</f>
        <v>#REF!</v>
      </c>
      <c r="N48" s="178" t="e">
        <f>ROUNDUP((+$I48)*#REF!,-3)</f>
        <v>#REF!</v>
      </c>
      <c r="O48" s="178" t="e">
        <f t="shared" ref="O48:O72" si="36">ROUNDUP((+$I48)*8.5%,-3)</f>
        <v>#REF!</v>
      </c>
      <c r="P48" s="178" t="e">
        <f>ROUNDUP((+$I48)*#REF!,-3)</f>
        <v>#REF!</v>
      </c>
      <c r="Q48" s="178" t="e">
        <f t="shared" ref="Q48:Q72" si="37">ROUND((I48*4%)+(M48*4%),-3)</f>
        <v>#REF!</v>
      </c>
      <c r="R48" s="178" t="e">
        <f t="shared" ref="R48:R72" si="38">ROUND((I48*2%)+(M48*2%),0-3)</f>
        <v>#REF!</v>
      </c>
      <c r="S48" s="178" t="e">
        <f t="shared" ref="S48:S72" si="39">ROUND((I48*3%)+(M48*3%),-3)</f>
        <v>#REF!</v>
      </c>
      <c r="T48" s="178" t="e">
        <f t="shared" ref="T48:T72" si="40">SUM(I48:S48)</f>
        <v>#REF!</v>
      </c>
      <c r="U48" s="178"/>
      <c r="V48" s="179" t="e">
        <f>+U48+T48</f>
        <v>#REF!</v>
      </c>
      <c r="AA48" s="40"/>
    </row>
    <row r="49" spans="1:27" x14ac:dyDescent="0.3">
      <c r="A49" s="45" t="s">
        <v>105</v>
      </c>
      <c r="B49" s="43">
        <v>43115</v>
      </c>
      <c r="C49" s="37">
        <v>43448</v>
      </c>
      <c r="D49" s="75">
        <f t="shared" si="29"/>
        <v>330</v>
      </c>
      <c r="E49" s="177">
        <v>2200000</v>
      </c>
      <c r="F49" s="177" t="e">
        <f>+E49*(1+#REF!)</f>
        <v>#REF!</v>
      </c>
      <c r="G49" s="178"/>
      <c r="H49" s="178" t="e">
        <f t="shared" si="33"/>
        <v>#REF!</v>
      </c>
      <c r="I49" s="178" t="e">
        <f>ROUND(+((F49/#REF!)*D49),0)</f>
        <v>#REF!</v>
      </c>
      <c r="J49" s="178" t="e">
        <f>ROUND(+((H49*D49)/#REF!),0)</f>
        <v>#REF!</v>
      </c>
      <c r="K49" s="178" t="e">
        <f t="shared" si="30"/>
        <v>#REF!</v>
      </c>
      <c r="L49" s="178" t="e">
        <f t="shared" si="34"/>
        <v>#REF!</v>
      </c>
      <c r="M49" s="178" t="e">
        <f t="shared" si="35"/>
        <v>#REF!</v>
      </c>
      <c r="N49" s="178" t="e">
        <f>ROUNDUP((+$I49)*#REF!,-3)</f>
        <v>#REF!</v>
      </c>
      <c r="O49" s="178" t="e">
        <f t="shared" si="36"/>
        <v>#REF!</v>
      </c>
      <c r="P49" s="178" t="e">
        <f>ROUNDUP((+$I49)*#REF!,-3)</f>
        <v>#REF!</v>
      </c>
      <c r="Q49" s="178" t="e">
        <f t="shared" si="37"/>
        <v>#REF!</v>
      </c>
      <c r="R49" s="178" t="e">
        <f t="shared" si="38"/>
        <v>#REF!</v>
      </c>
      <c r="S49" s="178" t="e">
        <f t="shared" si="39"/>
        <v>#REF!</v>
      </c>
      <c r="T49" s="178" t="e">
        <f t="shared" si="40"/>
        <v>#REF!</v>
      </c>
      <c r="U49" s="178"/>
      <c r="V49" s="179" t="e">
        <f t="shared" ref="V49:V72" si="41">+U49+T49</f>
        <v>#REF!</v>
      </c>
      <c r="W49" s="64" t="e">
        <f>SUM(V48:V49)</f>
        <v>#REF!</v>
      </c>
      <c r="AA49" s="40"/>
    </row>
    <row r="50" spans="1:27" x14ac:dyDescent="0.3">
      <c r="A50" s="45" t="s">
        <v>74</v>
      </c>
      <c r="B50" s="43">
        <v>43115</v>
      </c>
      <c r="C50" s="37">
        <v>43448</v>
      </c>
      <c r="D50" s="75">
        <f t="shared" si="29"/>
        <v>330</v>
      </c>
      <c r="E50" s="177">
        <v>2000000</v>
      </c>
      <c r="F50" s="177" t="e">
        <f>+E50*(1+#REF!)</f>
        <v>#REF!</v>
      </c>
      <c r="G50" s="178"/>
      <c r="H50" s="178" t="e">
        <f t="shared" si="33"/>
        <v>#REF!</v>
      </c>
      <c r="I50" s="178" t="e">
        <f>ROUND(+((F50/#REF!)*D50),0)</f>
        <v>#REF!</v>
      </c>
      <c r="J50" s="178" t="e">
        <f>ROUND(+((H50*D50)/#REF!),0)</f>
        <v>#REF!</v>
      </c>
      <c r="K50" s="178" t="e">
        <f>+ROUND(((H50/30)*D50)*0.01,-3)</f>
        <v>#REF!</v>
      </c>
      <c r="L50" s="178" t="e">
        <f t="shared" si="34"/>
        <v>#REF!</v>
      </c>
      <c r="M50" s="178" t="e">
        <f t="shared" si="35"/>
        <v>#REF!</v>
      </c>
      <c r="N50" s="178" t="e">
        <f>ROUNDUP((+$I50)*#REF!,-3)</f>
        <v>#REF!</v>
      </c>
      <c r="O50" s="178" t="e">
        <f t="shared" si="36"/>
        <v>#REF!</v>
      </c>
      <c r="P50" s="178" t="e">
        <f>ROUNDUP((+$I50)*#REF!,-3)</f>
        <v>#REF!</v>
      </c>
      <c r="Q50" s="178" t="e">
        <f t="shared" si="37"/>
        <v>#REF!</v>
      </c>
      <c r="R50" s="178" t="e">
        <f t="shared" si="38"/>
        <v>#REF!</v>
      </c>
      <c r="S50" s="178" t="e">
        <f t="shared" si="39"/>
        <v>#REF!</v>
      </c>
      <c r="T50" s="178" t="e">
        <f t="shared" si="40"/>
        <v>#REF!</v>
      </c>
      <c r="U50" s="178"/>
      <c r="V50" s="179" t="e">
        <f t="shared" si="41"/>
        <v>#REF!</v>
      </c>
      <c r="AA50" s="40"/>
    </row>
    <row r="51" spans="1:27" x14ac:dyDescent="0.3">
      <c r="A51" s="45" t="s">
        <v>75</v>
      </c>
      <c r="B51" s="43">
        <v>43115</v>
      </c>
      <c r="C51" s="37">
        <v>43448</v>
      </c>
      <c r="D51" s="75">
        <f t="shared" si="29"/>
        <v>330</v>
      </c>
      <c r="E51" s="177">
        <v>2000000</v>
      </c>
      <c r="F51" s="177" t="e">
        <f>+E51*(1+#REF!)</f>
        <v>#REF!</v>
      </c>
      <c r="G51" s="178"/>
      <c r="H51" s="178" t="e">
        <f t="shared" si="33"/>
        <v>#REF!</v>
      </c>
      <c r="I51" s="178" t="e">
        <f>ROUND(+((F51/#REF!)*D51),0)</f>
        <v>#REF!</v>
      </c>
      <c r="J51" s="178" t="e">
        <f>ROUND(+((H51*D51)/#REF!),0)</f>
        <v>#REF!</v>
      </c>
      <c r="K51" s="178" t="e">
        <f t="shared" si="30"/>
        <v>#REF!</v>
      </c>
      <c r="L51" s="178" t="e">
        <f t="shared" si="34"/>
        <v>#REF!</v>
      </c>
      <c r="M51" s="178" t="e">
        <f t="shared" si="35"/>
        <v>#REF!</v>
      </c>
      <c r="N51" s="178" t="e">
        <f>ROUNDUP((+$I51)*#REF!,-3)</f>
        <v>#REF!</v>
      </c>
      <c r="O51" s="178" t="e">
        <f t="shared" si="36"/>
        <v>#REF!</v>
      </c>
      <c r="P51" s="178" t="e">
        <f>ROUNDUP((+$I51)*#REF!,-3)</f>
        <v>#REF!</v>
      </c>
      <c r="Q51" s="178" t="e">
        <f t="shared" si="37"/>
        <v>#REF!</v>
      </c>
      <c r="R51" s="178" t="e">
        <f t="shared" si="38"/>
        <v>#REF!</v>
      </c>
      <c r="S51" s="178" t="e">
        <f t="shared" si="39"/>
        <v>#REF!</v>
      </c>
      <c r="T51" s="178" t="e">
        <f t="shared" si="40"/>
        <v>#REF!</v>
      </c>
      <c r="U51" s="178"/>
      <c r="V51" s="179" t="e">
        <f t="shared" si="41"/>
        <v>#REF!</v>
      </c>
      <c r="AA51" s="40"/>
    </row>
    <row r="52" spans="1:27" x14ac:dyDescent="0.3">
      <c r="A52" s="45" t="s">
        <v>76</v>
      </c>
      <c r="B52" s="43">
        <v>43115</v>
      </c>
      <c r="C52" s="37">
        <v>43448</v>
      </c>
      <c r="D52" s="75">
        <f t="shared" si="29"/>
        <v>330</v>
      </c>
      <c r="E52" s="177">
        <v>2000000</v>
      </c>
      <c r="F52" s="177" t="e">
        <f>+E52*(1+#REF!)</f>
        <v>#REF!</v>
      </c>
      <c r="G52" s="178"/>
      <c r="H52" s="178" t="e">
        <f t="shared" si="33"/>
        <v>#REF!</v>
      </c>
      <c r="I52" s="178" t="e">
        <f>ROUND(+((F52/#REF!)*D52),0)</f>
        <v>#REF!</v>
      </c>
      <c r="J52" s="178" t="e">
        <f>ROUND(+((H52*D52)/#REF!),0)</f>
        <v>#REF!</v>
      </c>
      <c r="K52" s="178" t="e">
        <f t="shared" si="30"/>
        <v>#REF!</v>
      </c>
      <c r="L52" s="178" t="e">
        <f t="shared" si="34"/>
        <v>#REF!</v>
      </c>
      <c r="M52" s="178" t="e">
        <f t="shared" si="35"/>
        <v>#REF!</v>
      </c>
      <c r="N52" s="178" t="e">
        <f>ROUNDUP((+$I52)*#REF!,-3)</f>
        <v>#REF!</v>
      </c>
      <c r="O52" s="178" t="e">
        <f t="shared" si="36"/>
        <v>#REF!</v>
      </c>
      <c r="P52" s="178" t="e">
        <f>ROUNDUP((+$I52)*#REF!,-3)</f>
        <v>#REF!</v>
      </c>
      <c r="Q52" s="178" t="e">
        <f t="shared" si="37"/>
        <v>#REF!</v>
      </c>
      <c r="R52" s="178" t="e">
        <f t="shared" si="38"/>
        <v>#REF!</v>
      </c>
      <c r="S52" s="178" t="e">
        <f t="shared" si="39"/>
        <v>#REF!</v>
      </c>
      <c r="T52" s="178" t="e">
        <f t="shared" si="40"/>
        <v>#REF!</v>
      </c>
      <c r="U52" s="178"/>
      <c r="V52" s="179" t="e">
        <f t="shared" si="41"/>
        <v>#REF!</v>
      </c>
      <c r="AA52" s="40"/>
    </row>
    <row r="53" spans="1:27" x14ac:dyDescent="0.3">
      <c r="A53" s="45" t="s">
        <v>77</v>
      </c>
      <c r="B53" s="43">
        <v>43115</v>
      </c>
      <c r="C53" s="37">
        <v>43448</v>
      </c>
      <c r="D53" s="75">
        <f t="shared" si="29"/>
        <v>330</v>
      </c>
      <c r="E53" s="177">
        <v>2000000</v>
      </c>
      <c r="F53" s="177" t="e">
        <f>+E53*(1+#REF!)</f>
        <v>#REF!</v>
      </c>
      <c r="G53" s="178"/>
      <c r="H53" s="178" t="e">
        <f t="shared" si="33"/>
        <v>#REF!</v>
      </c>
      <c r="I53" s="178" t="e">
        <f>ROUND(+((F53/#REF!)*D53),0)</f>
        <v>#REF!</v>
      </c>
      <c r="J53" s="178" t="e">
        <f>ROUND(+((H53*D53)/#REF!),0)</f>
        <v>#REF!</v>
      </c>
      <c r="K53" s="178" t="e">
        <f t="shared" si="30"/>
        <v>#REF!</v>
      </c>
      <c r="L53" s="178" t="e">
        <f t="shared" si="34"/>
        <v>#REF!</v>
      </c>
      <c r="M53" s="178" t="e">
        <f t="shared" si="35"/>
        <v>#REF!</v>
      </c>
      <c r="N53" s="178" t="e">
        <f>ROUNDUP((+$I53)*#REF!,-3)</f>
        <v>#REF!</v>
      </c>
      <c r="O53" s="178" t="e">
        <f t="shared" si="36"/>
        <v>#REF!</v>
      </c>
      <c r="P53" s="178" t="e">
        <f>ROUNDUP((+$I53)*#REF!,-3)</f>
        <v>#REF!</v>
      </c>
      <c r="Q53" s="178" t="e">
        <f t="shared" si="37"/>
        <v>#REF!</v>
      </c>
      <c r="R53" s="178" t="e">
        <f t="shared" si="38"/>
        <v>#REF!</v>
      </c>
      <c r="S53" s="178" t="e">
        <f t="shared" si="39"/>
        <v>#REF!</v>
      </c>
      <c r="T53" s="178" t="e">
        <f t="shared" si="40"/>
        <v>#REF!</v>
      </c>
      <c r="U53" s="178"/>
      <c r="V53" s="179" t="e">
        <f t="shared" si="41"/>
        <v>#REF!</v>
      </c>
      <c r="AA53" s="40"/>
    </row>
    <row r="54" spans="1:27" x14ac:dyDescent="0.3">
      <c r="A54" s="45" t="s">
        <v>78</v>
      </c>
      <c r="B54" s="43">
        <v>43115</v>
      </c>
      <c r="C54" s="37">
        <v>43448</v>
      </c>
      <c r="D54" s="75">
        <f t="shared" si="29"/>
        <v>330</v>
      </c>
      <c r="E54" s="177">
        <v>2000000</v>
      </c>
      <c r="F54" s="177" t="e">
        <f>+E54*(1+#REF!)</f>
        <v>#REF!</v>
      </c>
      <c r="G54" s="178"/>
      <c r="H54" s="178" t="e">
        <f t="shared" si="33"/>
        <v>#REF!</v>
      </c>
      <c r="I54" s="178" t="e">
        <f>ROUND(+((F54/#REF!)*D54),0)</f>
        <v>#REF!</v>
      </c>
      <c r="J54" s="178" t="e">
        <f>ROUND(+((H54*D54)/#REF!),0)</f>
        <v>#REF!</v>
      </c>
      <c r="K54" s="178" t="e">
        <f t="shared" si="30"/>
        <v>#REF!</v>
      </c>
      <c r="L54" s="178" t="e">
        <f t="shared" si="34"/>
        <v>#REF!</v>
      </c>
      <c r="M54" s="178" t="e">
        <f t="shared" si="35"/>
        <v>#REF!</v>
      </c>
      <c r="N54" s="178" t="e">
        <f>ROUNDUP((+$I54)*#REF!,-3)</f>
        <v>#REF!</v>
      </c>
      <c r="O54" s="178" t="e">
        <f t="shared" si="36"/>
        <v>#REF!</v>
      </c>
      <c r="P54" s="178" t="e">
        <f>ROUNDUP((+$I54)*#REF!,-3)</f>
        <v>#REF!</v>
      </c>
      <c r="Q54" s="178" t="e">
        <f t="shared" si="37"/>
        <v>#REF!</v>
      </c>
      <c r="R54" s="178" t="e">
        <f t="shared" si="38"/>
        <v>#REF!</v>
      </c>
      <c r="S54" s="178" t="e">
        <f t="shared" si="39"/>
        <v>#REF!</v>
      </c>
      <c r="T54" s="178" t="e">
        <f t="shared" si="40"/>
        <v>#REF!</v>
      </c>
      <c r="U54" s="178"/>
      <c r="V54" s="179" t="e">
        <f t="shared" si="41"/>
        <v>#REF!</v>
      </c>
      <c r="AA54" s="40"/>
    </row>
    <row r="55" spans="1:27" x14ac:dyDescent="0.3">
      <c r="A55" s="45" t="s">
        <v>79</v>
      </c>
      <c r="B55" s="43">
        <v>43115</v>
      </c>
      <c r="C55" s="37">
        <v>43448</v>
      </c>
      <c r="D55" s="75">
        <f t="shared" si="29"/>
        <v>330</v>
      </c>
      <c r="E55" s="177">
        <v>2000000</v>
      </c>
      <c r="F55" s="177" t="e">
        <f>+E55*(1+#REF!)</f>
        <v>#REF!</v>
      </c>
      <c r="G55" s="178"/>
      <c r="H55" s="178" t="e">
        <f t="shared" si="33"/>
        <v>#REF!</v>
      </c>
      <c r="I55" s="178" t="e">
        <f>ROUND(+((F55/#REF!)*D55),0)</f>
        <v>#REF!</v>
      </c>
      <c r="J55" s="178" t="e">
        <f>ROUND(+((H55*D55)/#REF!),0)</f>
        <v>#REF!</v>
      </c>
      <c r="K55" s="178" t="e">
        <f t="shared" si="30"/>
        <v>#REF!</v>
      </c>
      <c r="L55" s="178" t="e">
        <f t="shared" si="34"/>
        <v>#REF!</v>
      </c>
      <c r="M55" s="178" t="e">
        <f t="shared" si="35"/>
        <v>#REF!</v>
      </c>
      <c r="N55" s="178" t="e">
        <f>ROUNDUP((+$I55)*#REF!,-3)</f>
        <v>#REF!</v>
      </c>
      <c r="O55" s="178" t="e">
        <f t="shared" si="36"/>
        <v>#REF!</v>
      </c>
      <c r="P55" s="178" t="e">
        <f>ROUNDUP((+$I55)*#REF!,-3)</f>
        <v>#REF!</v>
      </c>
      <c r="Q55" s="178" t="e">
        <f t="shared" si="37"/>
        <v>#REF!</v>
      </c>
      <c r="R55" s="178" t="e">
        <f t="shared" si="38"/>
        <v>#REF!</v>
      </c>
      <c r="S55" s="178" t="e">
        <f t="shared" si="39"/>
        <v>#REF!</v>
      </c>
      <c r="T55" s="178" t="e">
        <f t="shared" si="40"/>
        <v>#REF!</v>
      </c>
      <c r="U55" s="178"/>
      <c r="V55" s="179" t="e">
        <f t="shared" si="41"/>
        <v>#REF!</v>
      </c>
      <c r="AA55" s="40"/>
    </row>
    <row r="56" spans="1:27" x14ac:dyDescent="0.3">
      <c r="A56" s="45" t="s">
        <v>80</v>
      </c>
      <c r="B56" s="43">
        <v>43115</v>
      </c>
      <c r="C56" s="37">
        <v>43448</v>
      </c>
      <c r="D56" s="75">
        <f t="shared" si="29"/>
        <v>330</v>
      </c>
      <c r="E56" s="177">
        <v>2000000</v>
      </c>
      <c r="F56" s="177" t="e">
        <f>+E56*(1+#REF!)</f>
        <v>#REF!</v>
      </c>
      <c r="G56" s="178"/>
      <c r="H56" s="178" t="e">
        <f t="shared" si="33"/>
        <v>#REF!</v>
      </c>
      <c r="I56" s="178" t="e">
        <f>ROUND(+((F56/#REF!)*D56),0)</f>
        <v>#REF!</v>
      </c>
      <c r="J56" s="178" t="e">
        <f>ROUND(+((H56*D56)/#REF!),0)</f>
        <v>#REF!</v>
      </c>
      <c r="K56" s="178" t="e">
        <f t="shared" si="30"/>
        <v>#REF!</v>
      </c>
      <c r="L56" s="178" t="e">
        <f t="shared" si="34"/>
        <v>#REF!</v>
      </c>
      <c r="M56" s="178" t="e">
        <f t="shared" si="35"/>
        <v>#REF!</v>
      </c>
      <c r="N56" s="178" t="e">
        <f>ROUNDUP((+$I56)*#REF!,-3)</f>
        <v>#REF!</v>
      </c>
      <c r="O56" s="178" t="e">
        <f t="shared" si="36"/>
        <v>#REF!</v>
      </c>
      <c r="P56" s="178" t="e">
        <f>ROUNDUP((+$I56)*#REF!,-3)</f>
        <v>#REF!</v>
      </c>
      <c r="Q56" s="178" t="e">
        <f t="shared" si="37"/>
        <v>#REF!</v>
      </c>
      <c r="R56" s="178" t="e">
        <f t="shared" si="38"/>
        <v>#REF!</v>
      </c>
      <c r="S56" s="178" t="e">
        <f t="shared" si="39"/>
        <v>#REF!</v>
      </c>
      <c r="T56" s="178" t="e">
        <f t="shared" si="40"/>
        <v>#REF!</v>
      </c>
      <c r="U56" s="178"/>
      <c r="V56" s="179" t="e">
        <f t="shared" si="41"/>
        <v>#REF!</v>
      </c>
      <c r="AA56" s="40"/>
    </row>
    <row r="57" spans="1:27" x14ac:dyDescent="0.3">
      <c r="A57" s="45" t="s">
        <v>81</v>
      </c>
      <c r="B57" s="43">
        <v>43115</v>
      </c>
      <c r="C57" s="37">
        <v>43448</v>
      </c>
      <c r="D57" s="75">
        <f t="shared" si="29"/>
        <v>330</v>
      </c>
      <c r="E57" s="177">
        <v>2000000</v>
      </c>
      <c r="F57" s="177" t="e">
        <f>+E57*(1+#REF!)</f>
        <v>#REF!</v>
      </c>
      <c r="G57" s="178"/>
      <c r="H57" s="178" t="e">
        <f t="shared" si="33"/>
        <v>#REF!</v>
      </c>
      <c r="I57" s="178" t="e">
        <f>ROUND(+((F57/#REF!)*D57),0)</f>
        <v>#REF!</v>
      </c>
      <c r="J57" s="178" t="e">
        <f>ROUND(+((H57*D57)/#REF!),0)</f>
        <v>#REF!</v>
      </c>
      <c r="K57" s="178" t="e">
        <f t="shared" si="30"/>
        <v>#REF!</v>
      </c>
      <c r="L57" s="178" t="e">
        <f t="shared" si="34"/>
        <v>#REF!</v>
      </c>
      <c r="M57" s="178" t="e">
        <f t="shared" si="35"/>
        <v>#REF!</v>
      </c>
      <c r="N57" s="178" t="e">
        <f>ROUNDUP((+$I57)*#REF!,-3)</f>
        <v>#REF!</v>
      </c>
      <c r="O57" s="178" t="e">
        <f t="shared" si="36"/>
        <v>#REF!</v>
      </c>
      <c r="P57" s="178" t="e">
        <f>ROUNDUP((+$I57)*#REF!,-3)</f>
        <v>#REF!</v>
      </c>
      <c r="Q57" s="178" t="e">
        <f t="shared" si="37"/>
        <v>#REF!</v>
      </c>
      <c r="R57" s="178" t="e">
        <f t="shared" si="38"/>
        <v>#REF!</v>
      </c>
      <c r="S57" s="178" t="e">
        <f t="shared" si="39"/>
        <v>#REF!</v>
      </c>
      <c r="T57" s="178" t="e">
        <f t="shared" si="40"/>
        <v>#REF!</v>
      </c>
      <c r="U57" s="178"/>
      <c r="V57" s="179" t="e">
        <f t="shared" si="41"/>
        <v>#REF!</v>
      </c>
      <c r="AA57" s="40"/>
    </row>
    <row r="58" spans="1:27" x14ac:dyDescent="0.3">
      <c r="A58" s="45" t="s">
        <v>82</v>
      </c>
      <c r="B58" s="43">
        <v>43115</v>
      </c>
      <c r="C58" s="37">
        <v>43448</v>
      </c>
      <c r="D58" s="75">
        <f t="shared" si="29"/>
        <v>330</v>
      </c>
      <c r="E58" s="177">
        <v>2000000</v>
      </c>
      <c r="F58" s="177" t="e">
        <f>+E58*(1+#REF!)</f>
        <v>#REF!</v>
      </c>
      <c r="G58" s="178"/>
      <c r="H58" s="178" t="e">
        <f t="shared" si="33"/>
        <v>#REF!</v>
      </c>
      <c r="I58" s="178" t="e">
        <f>ROUND(+((F58/#REF!)*D58),0)</f>
        <v>#REF!</v>
      </c>
      <c r="J58" s="178" t="e">
        <f>ROUND(+((H58*D58)/#REF!),0)</f>
        <v>#REF!</v>
      </c>
      <c r="K58" s="178" t="e">
        <f t="shared" si="30"/>
        <v>#REF!</v>
      </c>
      <c r="L58" s="178" t="e">
        <f t="shared" si="34"/>
        <v>#REF!</v>
      </c>
      <c r="M58" s="178" t="e">
        <f t="shared" si="35"/>
        <v>#REF!</v>
      </c>
      <c r="N58" s="178" t="e">
        <f>ROUNDUP((+$I58)*#REF!,-3)</f>
        <v>#REF!</v>
      </c>
      <c r="O58" s="178" t="e">
        <f t="shared" si="36"/>
        <v>#REF!</v>
      </c>
      <c r="P58" s="178" t="e">
        <f>ROUNDUP((+$I58)*#REF!,-3)</f>
        <v>#REF!</v>
      </c>
      <c r="Q58" s="178" t="e">
        <f t="shared" si="37"/>
        <v>#REF!</v>
      </c>
      <c r="R58" s="178" t="e">
        <f t="shared" si="38"/>
        <v>#REF!</v>
      </c>
      <c r="S58" s="178" t="e">
        <f t="shared" si="39"/>
        <v>#REF!</v>
      </c>
      <c r="T58" s="178" t="e">
        <f t="shared" si="40"/>
        <v>#REF!</v>
      </c>
      <c r="U58" s="178"/>
      <c r="V58" s="179" t="e">
        <f t="shared" si="41"/>
        <v>#REF!</v>
      </c>
      <c r="AA58" s="40"/>
    </row>
    <row r="59" spans="1:27" x14ac:dyDescent="0.3">
      <c r="A59" s="45" t="s">
        <v>83</v>
      </c>
      <c r="B59" s="43">
        <v>43115</v>
      </c>
      <c r="C59" s="37">
        <v>43448</v>
      </c>
      <c r="D59" s="75">
        <f t="shared" si="29"/>
        <v>330</v>
      </c>
      <c r="E59" s="177">
        <v>2000000</v>
      </c>
      <c r="F59" s="177" t="e">
        <f>+E59*(1+#REF!)</f>
        <v>#REF!</v>
      </c>
      <c r="G59" s="178"/>
      <c r="H59" s="178" t="e">
        <f t="shared" si="33"/>
        <v>#REF!</v>
      </c>
      <c r="I59" s="178" t="e">
        <f>ROUND(+((F59/#REF!)*D59),0)</f>
        <v>#REF!</v>
      </c>
      <c r="J59" s="178" t="e">
        <f>ROUND(+((H59*D59)/#REF!),0)</f>
        <v>#REF!</v>
      </c>
      <c r="K59" s="178" t="e">
        <f t="shared" si="30"/>
        <v>#REF!</v>
      </c>
      <c r="L59" s="178" t="e">
        <f t="shared" si="34"/>
        <v>#REF!</v>
      </c>
      <c r="M59" s="178" t="e">
        <f t="shared" si="35"/>
        <v>#REF!</v>
      </c>
      <c r="N59" s="178" t="e">
        <f>ROUNDUP((+$I59)*#REF!,-3)</f>
        <v>#REF!</v>
      </c>
      <c r="O59" s="178" t="e">
        <f t="shared" si="36"/>
        <v>#REF!</v>
      </c>
      <c r="P59" s="178" t="e">
        <f>ROUNDUP((+$I59)*#REF!,-3)</f>
        <v>#REF!</v>
      </c>
      <c r="Q59" s="178" t="e">
        <f t="shared" si="37"/>
        <v>#REF!</v>
      </c>
      <c r="R59" s="178" t="e">
        <f t="shared" si="38"/>
        <v>#REF!</v>
      </c>
      <c r="S59" s="178" t="e">
        <f t="shared" si="39"/>
        <v>#REF!</v>
      </c>
      <c r="T59" s="178" t="e">
        <f t="shared" si="40"/>
        <v>#REF!</v>
      </c>
      <c r="U59" s="178"/>
      <c r="V59" s="179" t="e">
        <f t="shared" si="41"/>
        <v>#REF!</v>
      </c>
      <c r="AA59" s="216"/>
    </row>
    <row r="60" spans="1:27" x14ac:dyDescent="0.3">
      <c r="A60" s="45" t="s">
        <v>84</v>
      </c>
      <c r="B60" s="43">
        <v>43115</v>
      </c>
      <c r="C60" s="37">
        <v>43448</v>
      </c>
      <c r="D60" s="75">
        <f t="shared" si="29"/>
        <v>330</v>
      </c>
      <c r="E60" s="177">
        <v>2000000</v>
      </c>
      <c r="F60" s="177" t="e">
        <f>+E60*(1+#REF!)</f>
        <v>#REF!</v>
      </c>
      <c r="G60" s="178"/>
      <c r="H60" s="178" t="e">
        <f t="shared" si="33"/>
        <v>#REF!</v>
      </c>
      <c r="I60" s="178" t="e">
        <f>ROUND(+((F60/#REF!)*D60),0)</f>
        <v>#REF!</v>
      </c>
      <c r="J60" s="178" t="e">
        <f>ROUND(+((H60*D60)/#REF!),0)</f>
        <v>#REF!</v>
      </c>
      <c r="K60" s="178" t="e">
        <f t="shared" si="30"/>
        <v>#REF!</v>
      </c>
      <c r="L60" s="178" t="e">
        <f t="shared" si="34"/>
        <v>#REF!</v>
      </c>
      <c r="M60" s="178" t="e">
        <f t="shared" si="35"/>
        <v>#REF!</v>
      </c>
      <c r="N60" s="178" t="e">
        <f>ROUNDUP((+$I60)*#REF!,-3)</f>
        <v>#REF!</v>
      </c>
      <c r="O60" s="178" t="e">
        <f t="shared" si="36"/>
        <v>#REF!</v>
      </c>
      <c r="P60" s="178" t="e">
        <f>ROUNDUP((+$I60)*#REF!,-3)</f>
        <v>#REF!</v>
      </c>
      <c r="Q60" s="178" t="e">
        <f t="shared" si="37"/>
        <v>#REF!</v>
      </c>
      <c r="R60" s="178" t="e">
        <f t="shared" si="38"/>
        <v>#REF!</v>
      </c>
      <c r="S60" s="178" t="e">
        <f t="shared" si="39"/>
        <v>#REF!</v>
      </c>
      <c r="T60" s="178" t="e">
        <f t="shared" si="40"/>
        <v>#REF!</v>
      </c>
      <c r="U60" s="178"/>
      <c r="V60" s="179" t="e">
        <f t="shared" si="41"/>
        <v>#REF!</v>
      </c>
      <c r="AA60" s="40"/>
    </row>
    <row r="61" spans="1:27" x14ac:dyDescent="0.3">
      <c r="A61" s="45" t="s">
        <v>85</v>
      </c>
      <c r="B61" s="43">
        <v>43115</v>
      </c>
      <c r="C61" s="37">
        <v>43448</v>
      </c>
      <c r="D61" s="75">
        <f t="shared" si="29"/>
        <v>330</v>
      </c>
      <c r="E61" s="177">
        <v>2000000</v>
      </c>
      <c r="F61" s="177" t="e">
        <f>+E61*(1+#REF!)</f>
        <v>#REF!</v>
      </c>
      <c r="G61" s="178"/>
      <c r="H61" s="178" t="e">
        <f t="shared" si="33"/>
        <v>#REF!</v>
      </c>
      <c r="I61" s="178" t="e">
        <f>ROUND(+((F61/#REF!)*D61),0)</f>
        <v>#REF!</v>
      </c>
      <c r="J61" s="178" t="e">
        <f>ROUND(+((H61*D61)/#REF!),0)</f>
        <v>#REF!</v>
      </c>
      <c r="K61" s="178" t="e">
        <f t="shared" si="30"/>
        <v>#REF!</v>
      </c>
      <c r="L61" s="178" t="e">
        <f t="shared" si="34"/>
        <v>#REF!</v>
      </c>
      <c r="M61" s="178" t="e">
        <f t="shared" si="35"/>
        <v>#REF!</v>
      </c>
      <c r="N61" s="178" t="e">
        <f>ROUNDUP((+$I61)*#REF!,-3)</f>
        <v>#REF!</v>
      </c>
      <c r="O61" s="178" t="e">
        <f t="shared" si="36"/>
        <v>#REF!</v>
      </c>
      <c r="P61" s="178" t="e">
        <f>ROUNDUP((+$I61)*#REF!,-3)</f>
        <v>#REF!</v>
      </c>
      <c r="Q61" s="178" t="e">
        <f t="shared" si="37"/>
        <v>#REF!</v>
      </c>
      <c r="R61" s="178" t="e">
        <f t="shared" si="38"/>
        <v>#REF!</v>
      </c>
      <c r="S61" s="178" t="e">
        <f t="shared" si="39"/>
        <v>#REF!</v>
      </c>
      <c r="T61" s="178" t="e">
        <f t="shared" si="40"/>
        <v>#REF!</v>
      </c>
      <c r="U61" s="178"/>
      <c r="V61" s="179" t="e">
        <f t="shared" si="41"/>
        <v>#REF!</v>
      </c>
      <c r="AA61" s="40"/>
    </row>
    <row r="62" spans="1:27" x14ac:dyDescent="0.3">
      <c r="A62" s="45" t="s">
        <v>86</v>
      </c>
      <c r="B62" s="43">
        <v>43115</v>
      </c>
      <c r="C62" s="37">
        <v>43448</v>
      </c>
      <c r="D62" s="75">
        <f t="shared" si="29"/>
        <v>330</v>
      </c>
      <c r="E62" s="177">
        <v>2000000</v>
      </c>
      <c r="F62" s="177" t="e">
        <f>+E62*(1+#REF!)</f>
        <v>#REF!</v>
      </c>
      <c r="G62" s="178"/>
      <c r="H62" s="178" t="e">
        <f t="shared" si="33"/>
        <v>#REF!</v>
      </c>
      <c r="I62" s="178" t="e">
        <f>ROUND(+((F62/#REF!)*D62),0)</f>
        <v>#REF!</v>
      </c>
      <c r="J62" s="178" t="e">
        <f>ROUND(+((H62*D62)/#REF!),0)</f>
        <v>#REF!</v>
      </c>
      <c r="K62" s="178" t="e">
        <f t="shared" si="30"/>
        <v>#REF!</v>
      </c>
      <c r="L62" s="178" t="e">
        <f t="shared" si="34"/>
        <v>#REF!</v>
      </c>
      <c r="M62" s="178" t="e">
        <f t="shared" si="35"/>
        <v>#REF!</v>
      </c>
      <c r="N62" s="178" t="e">
        <f>ROUNDUP((+$I62)*#REF!,-3)</f>
        <v>#REF!</v>
      </c>
      <c r="O62" s="178" t="e">
        <f t="shared" si="36"/>
        <v>#REF!</v>
      </c>
      <c r="P62" s="178" t="e">
        <f>ROUNDUP((+$I62)*#REF!,-3)</f>
        <v>#REF!</v>
      </c>
      <c r="Q62" s="178" t="e">
        <f t="shared" si="37"/>
        <v>#REF!</v>
      </c>
      <c r="R62" s="178" t="e">
        <f t="shared" si="38"/>
        <v>#REF!</v>
      </c>
      <c r="S62" s="178" t="e">
        <f t="shared" si="39"/>
        <v>#REF!</v>
      </c>
      <c r="T62" s="178" t="e">
        <f t="shared" si="40"/>
        <v>#REF!</v>
      </c>
      <c r="U62" s="178"/>
      <c r="V62" s="179" t="e">
        <f t="shared" si="41"/>
        <v>#REF!</v>
      </c>
      <c r="AA62" s="40"/>
    </row>
    <row r="63" spans="1:27" x14ac:dyDescent="0.3">
      <c r="A63" s="45" t="s">
        <v>87</v>
      </c>
      <c r="B63" s="43">
        <v>43115</v>
      </c>
      <c r="C63" s="37">
        <v>43448</v>
      </c>
      <c r="D63" s="75">
        <f t="shared" si="29"/>
        <v>330</v>
      </c>
      <c r="E63" s="177">
        <v>2000000</v>
      </c>
      <c r="F63" s="177" t="e">
        <f>+E63*(1+#REF!)</f>
        <v>#REF!</v>
      </c>
      <c r="G63" s="178"/>
      <c r="H63" s="178" t="e">
        <f t="shared" si="33"/>
        <v>#REF!</v>
      </c>
      <c r="I63" s="178" t="e">
        <f>ROUND(+((F63/#REF!)*D63),0)</f>
        <v>#REF!</v>
      </c>
      <c r="J63" s="178" t="e">
        <f>ROUND(+((H63*D63)/#REF!),0)</f>
        <v>#REF!</v>
      </c>
      <c r="K63" s="178" t="e">
        <f t="shared" si="30"/>
        <v>#REF!</v>
      </c>
      <c r="L63" s="178" t="e">
        <f t="shared" si="34"/>
        <v>#REF!</v>
      </c>
      <c r="M63" s="178" t="e">
        <f t="shared" si="35"/>
        <v>#REF!</v>
      </c>
      <c r="N63" s="178" t="e">
        <f>ROUNDUP((+$I63)*#REF!,-3)</f>
        <v>#REF!</v>
      </c>
      <c r="O63" s="178" t="e">
        <f t="shared" si="36"/>
        <v>#REF!</v>
      </c>
      <c r="P63" s="178" t="e">
        <f>ROUNDUP((+$I63)*#REF!,-3)</f>
        <v>#REF!</v>
      </c>
      <c r="Q63" s="178" t="e">
        <f t="shared" si="37"/>
        <v>#REF!</v>
      </c>
      <c r="R63" s="178" t="e">
        <f t="shared" si="38"/>
        <v>#REF!</v>
      </c>
      <c r="S63" s="178" t="e">
        <f t="shared" si="39"/>
        <v>#REF!</v>
      </c>
      <c r="T63" s="178" t="e">
        <f t="shared" si="40"/>
        <v>#REF!</v>
      </c>
      <c r="U63" s="178"/>
      <c r="V63" s="179" t="e">
        <f t="shared" si="41"/>
        <v>#REF!</v>
      </c>
      <c r="AA63" s="40"/>
    </row>
    <row r="64" spans="1:27" x14ac:dyDescent="0.3">
      <c r="A64" s="45" t="s">
        <v>88</v>
      </c>
      <c r="B64" s="43">
        <v>43115</v>
      </c>
      <c r="C64" s="37">
        <v>43448</v>
      </c>
      <c r="D64" s="75">
        <f t="shared" si="29"/>
        <v>330</v>
      </c>
      <c r="E64" s="177">
        <v>2000000</v>
      </c>
      <c r="F64" s="177" t="e">
        <f>+E64*(1+#REF!)</f>
        <v>#REF!</v>
      </c>
      <c r="G64" s="178"/>
      <c r="H64" s="178" t="e">
        <f t="shared" si="33"/>
        <v>#REF!</v>
      </c>
      <c r="I64" s="178" t="e">
        <f>ROUND(+((F64/#REF!)*D64),0)</f>
        <v>#REF!</v>
      </c>
      <c r="J64" s="178" t="e">
        <f>ROUND(+((H64*D64)/#REF!),0)</f>
        <v>#REF!</v>
      </c>
      <c r="K64" s="178" t="e">
        <f t="shared" si="30"/>
        <v>#REF!</v>
      </c>
      <c r="L64" s="178" t="e">
        <f t="shared" si="34"/>
        <v>#REF!</v>
      </c>
      <c r="M64" s="178" t="e">
        <f t="shared" si="35"/>
        <v>#REF!</v>
      </c>
      <c r="N64" s="178" t="e">
        <f>ROUNDUP((+$I64)*#REF!,-3)</f>
        <v>#REF!</v>
      </c>
      <c r="O64" s="178" t="e">
        <f t="shared" si="36"/>
        <v>#REF!</v>
      </c>
      <c r="P64" s="178" t="e">
        <f>ROUNDUP((+$I64)*#REF!,-3)</f>
        <v>#REF!</v>
      </c>
      <c r="Q64" s="178" t="e">
        <f t="shared" si="37"/>
        <v>#REF!</v>
      </c>
      <c r="R64" s="178" t="e">
        <f t="shared" si="38"/>
        <v>#REF!</v>
      </c>
      <c r="S64" s="178" t="e">
        <f t="shared" si="39"/>
        <v>#REF!</v>
      </c>
      <c r="T64" s="178" t="e">
        <f t="shared" si="40"/>
        <v>#REF!</v>
      </c>
      <c r="U64" s="178"/>
      <c r="V64" s="179" t="e">
        <f t="shared" si="41"/>
        <v>#REF!</v>
      </c>
      <c r="AA64" s="40"/>
    </row>
    <row r="65" spans="1:27" x14ac:dyDescent="0.3">
      <c r="A65" s="45" t="s">
        <v>89</v>
      </c>
      <c r="B65" s="43">
        <v>43115</v>
      </c>
      <c r="C65" s="37">
        <v>43448</v>
      </c>
      <c r="D65" s="75">
        <f t="shared" si="29"/>
        <v>330</v>
      </c>
      <c r="E65" s="177">
        <v>2000000</v>
      </c>
      <c r="F65" s="177" t="e">
        <f>+E65*(1+#REF!)</f>
        <v>#REF!</v>
      </c>
      <c r="G65" s="178"/>
      <c r="H65" s="178" t="e">
        <f t="shared" si="33"/>
        <v>#REF!</v>
      </c>
      <c r="I65" s="178" t="e">
        <f>ROUND(+((F65/#REF!)*D65),0)</f>
        <v>#REF!</v>
      </c>
      <c r="J65" s="178" t="e">
        <f>ROUND(+((H65*D65)/#REF!),0)</f>
        <v>#REF!</v>
      </c>
      <c r="K65" s="178" t="e">
        <f t="shared" si="30"/>
        <v>#REF!</v>
      </c>
      <c r="L65" s="178" t="e">
        <f t="shared" si="34"/>
        <v>#REF!</v>
      </c>
      <c r="M65" s="178" t="e">
        <f t="shared" si="35"/>
        <v>#REF!</v>
      </c>
      <c r="N65" s="178" t="e">
        <f>ROUNDUP((+$I65)*#REF!,-3)</f>
        <v>#REF!</v>
      </c>
      <c r="O65" s="178" t="e">
        <f t="shared" si="36"/>
        <v>#REF!</v>
      </c>
      <c r="P65" s="178" t="e">
        <f>ROUNDUP((+$I65)*#REF!,-3)</f>
        <v>#REF!</v>
      </c>
      <c r="Q65" s="178" t="e">
        <f t="shared" si="37"/>
        <v>#REF!</v>
      </c>
      <c r="R65" s="178" t="e">
        <f t="shared" si="38"/>
        <v>#REF!</v>
      </c>
      <c r="S65" s="178" t="e">
        <f t="shared" si="39"/>
        <v>#REF!</v>
      </c>
      <c r="T65" s="178" t="e">
        <f t="shared" si="40"/>
        <v>#REF!</v>
      </c>
      <c r="U65" s="178"/>
      <c r="V65" s="179" t="e">
        <f t="shared" si="41"/>
        <v>#REF!</v>
      </c>
      <c r="AA65" s="40"/>
    </row>
    <row r="66" spans="1:27" x14ac:dyDescent="0.3">
      <c r="A66" s="45" t="s">
        <v>90</v>
      </c>
      <c r="B66" s="43">
        <v>43115</v>
      </c>
      <c r="C66" s="37">
        <v>43448</v>
      </c>
      <c r="D66" s="75">
        <f t="shared" si="29"/>
        <v>330</v>
      </c>
      <c r="E66" s="177">
        <v>2000000</v>
      </c>
      <c r="F66" s="177" t="e">
        <f>+E66*(1+#REF!)</f>
        <v>#REF!</v>
      </c>
      <c r="G66" s="178"/>
      <c r="H66" s="178" t="e">
        <f t="shared" si="33"/>
        <v>#REF!</v>
      </c>
      <c r="I66" s="178" t="e">
        <f>ROUND(+((F66/#REF!)*D66),0)</f>
        <v>#REF!</v>
      </c>
      <c r="J66" s="178" t="e">
        <f>ROUND(+((H66*D66)/#REF!),0)</f>
        <v>#REF!</v>
      </c>
      <c r="K66" s="178" t="e">
        <f t="shared" si="30"/>
        <v>#REF!</v>
      </c>
      <c r="L66" s="178" t="e">
        <f t="shared" si="34"/>
        <v>#REF!</v>
      </c>
      <c r="M66" s="178" t="e">
        <f t="shared" si="35"/>
        <v>#REF!</v>
      </c>
      <c r="N66" s="178" t="e">
        <f>ROUNDUP((+$I66)*#REF!,-3)</f>
        <v>#REF!</v>
      </c>
      <c r="O66" s="178" t="e">
        <f t="shared" si="36"/>
        <v>#REF!</v>
      </c>
      <c r="P66" s="178" t="e">
        <f>ROUNDUP((+$I66)*#REF!,-3)</f>
        <v>#REF!</v>
      </c>
      <c r="Q66" s="178" t="e">
        <f t="shared" si="37"/>
        <v>#REF!</v>
      </c>
      <c r="R66" s="178" t="e">
        <f t="shared" si="38"/>
        <v>#REF!</v>
      </c>
      <c r="S66" s="178" t="e">
        <f t="shared" si="39"/>
        <v>#REF!</v>
      </c>
      <c r="T66" s="178" t="e">
        <f t="shared" si="40"/>
        <v>#REF!</v>
      </c>
      <c r="U66" s="178"/>
      <c r="V66" s="179" t="e">
        <f t="shared" si="41"/>
        <v>#REF!</v>
      </c>
      <c r="AA66" s="40"/>
    </row>
    <row r="67" spans="1:27" x14ac:dyDescent="0.3">
      <c r="A67" s="45" t="s">
        <v>91</v>
      </c>
      <c r="B67" s="43">
        <v>43115</v>
      </c>
      <c r="C67" s="37">
        <v>43448</v>
      </c>
      <c r="D67" s="75">
        <f t="shared" si="29"/>
        <v>330</v>
      </c>
      <c r="E67" s="177">
        <v>2000000</v>
      </c>
      <c r="F67" s="177" t="e">
        <f>+E67*(1+#REF!)</f>
        <v>#REF!</v>
      </c>
      <c r="G67" s="178"/>
      <c r="H67" s="178" t="e">
        <f t="shared" si="33"/>
        <v>#REF!</v>
      </c>
      <c r="I67" s="178" t="e">
        <f>ROUND(+((F67/#REF!)*D67),0)</f>
        <v>#REF!</v>
      </c>
      <c r="J67" s="178" t="e">
        <f>ROUND(+((H67*D67)/#REF!),0)</f>
        <v>#REF!</v>
      </c>
      <c r="K67" s="178" t="e">
        <f t="shared" si="30"/>
        <v>#REF!</v>
      </c>
      <c r="L67" s="178" t="e">
        <f t="shared" si="34"/>
        <v>#REF!</v>
      </c>
      <c r="M67" s="178" t="e">
        <f t="shared" si="35"/>
        <v>#REF!</v>
      </c>
      <c r="N67" s="178" t="e">
        <f>ROUNDUP((+$I67)*#REF!,-3)</f>
        <v>#REF!</v>
      </c>
      <c r="O67" s="178" t="e">
        <f t="shared" si="36"/>
        <v>#REF!</v>
      </c>
      <c r="P67" s="178" t="e">
        <f>ROUNDUP((+$I67)*#REF!,-3)</f>
        <v>#REF!</v>
      </c>
      <c r="Q67" s="178" t="e">
        <f t="shared" si="37"/>
        <v>#REF!</v>
      </c>
      <c r="R67" s="178" t="e">
        <f t="shared" si="38"/>
        <v>#REF!</v>
      </c>
      <c r="S67" s="178" t="e">
        <f t="shared" si="39"/>
        <v>#REF!</v>
      </c>
      <c r="T67" s="178" t="e">
        <f t="shared" si="40"/>
        <v>#REF!</v>
      </c>
      <c r="U67" s="178"/>
      <c r="V67" s="179" t="e">
        <f t="shared" si="41"/>
        <v>#REF!</v>
      </c>
      <c r="AA67" s="40"/>
    </row>
    <row r="68" spans="1:27" x14ac:dyDescent="0.3">
      <c r="A68" s="45" t="s">
        <v>116</v>
      </c>
      <c r="B68" s="43">
        <v>43115</v>
      </c>
      <c r="C68" s="37">
        <v>43448</v>
      </c>
      <c r="D68" s="75">
        <f t="shared" si="29"/>
        <v>330</v>
      </c>
      <c r="E68" s="177">
        <v>2000000</v>
      </c>
      <c r="F68" s="177" t="e">
        <f>+E68*(1+#REF!)</f>
        <v>#REF!</v>
      </c>
      <c r="G68" s="178"/>
      <c r="H68" s="178" t="e">
        <f t="shared" si="33"/>
        <v>#REF!</v>
      </c>
      <c r="I68" s="178" t="e">
        <f>ROUND(+((F68/#REF!)*D68),0)</f>
        <v>#REF!</v>
      </c>
      <c r="J68" s="178" t="e">
        <f>ROUND(+((H68*D68)/#REF!),0)</f>
        <v>#REF!</v>
      </c>
      <c r="K68" s="178" t="e">
        <f t="shared" si="30"/>
        <v>#REF!</v>
      </c>
      <c r="L68" s="178" t="e">
        <f t="shared" si="34"/>
        <v>#REF!</v>
      </c>
      <c r="M68" s="178" t="e">
        <f t="shared" si="35"/>
        <v>#REF!</v>
      </c>
      <c r="N68" s="178" t="e">
        <f>ROUNDUP((+$I68)*#REF!,-3)</f>
        <v>#REF!</v>
      </c>
      <c r="O68" s="178" t="e">
        <f t="shared" si="36"/>
        <v>#REF!</v>
      </c>
      <c r="P68" s="178" t="e">
        <f>ROUNDUP((+$I68)*#REF!,-3)</f>
        <v>#REF!</v>
      </c>
      <c r="Q68" s="178" t="e">
        <f t="shared" si="37"/>
        <v>#REF!</v>
      </c>
      <c r="R68" s="178" t="e">
        <f t="shared" si="38"/>
        <v>#REF!</v>
      </c>
      <c r="S68" s="178" t="e">
        <f t="shared" si="39"/>
        <v>#REF!</v>
      </c>
      <c r="T68" s="178" t="e">
        <f t="shared" si="40"/>
        <v>#REF!</v>
      </c>
      <c r="U68" s="178"/>
      <c r="V68" s="179" t="e">
        <f t="shared" si="41"/>
        <v>#REF!</v>
      </c>
      <c r="AA68" s="40"/>
    </row>
    <row r="69" spans="1:27" x14ac:dyDescent="0.3">
      <c r="A69" s="45" t="s">
        <v>117</v>
      </c>
      <c r="B69" s="43">
        <v>43115</v>
      </c>
      <c r="C69" s="37">
        <v>43448</v>
      </c>
      <c r="D69" s="75">
        <f t="shared" si="29"/>
        <v>330</v>
      </c>
      <c r="E69" s="177">
        <v>2000000</v>
      </c>
      <c r="F69" s="177" t="e">
        <f>+E69*(1+#REF!)</f>
        <v>#REF!</v>
      </c>
      <c r="G69" s="178"/>
      <c r="H69" s="178" t="e">
        <f t="shared" si="33"/>
        <v>#REF!</v>
      </c>
      <c r="I69" s="178" t="e">
        <f>ROUND(+((F69/#REF!)*D69),0)</f>
        <v>#REF!</v>
      </c>
      <c r="J69" s="178" t="e">
        <f>ROUND(+((H69*D69)/#REF!),0)</f>
        <v>#REF!</v>
      </c>
      <c r="K69" s="178" t="e">
        <f t="shared" si="30"/>
        <v>#REF!</v>
      </c>
      <c r="L69" s="178" t="e">
        <f t="shared" si="34"/>
        <v>#REF!</v>
      </c>
      <c r="M69" s="178" t="e">
        <f t="shared" si="35"/>
        <v>#REF!</v>
      </c>
      <c r="N69" s="178" t="e">
        <f>ROUNDUP((+$I69)*#REF!,-3)</f>
        <v>#REF!</v>
      </c>
      <c r="O69" s="178" t="e">
        <f t="shared" si="36"/>
        <v>#REF!</v>
      </c>
      <c r="P69" s="178" t="e">
        <f>ROUNDUP((+$I69)*#REF!,-3)</f>
        <v>#REF!</v>
      </c>
      <c r="Q69" s="178" t="e">
        <f t="shared" si="37"/>
        <v>#REF!</v>
      </c>
      <c r="R69" s="178" t="e">
        <f t="shared" si="38"/>
        <v>#REF!</v>
      </c>
      <c r="S69" s="178" t="e">
        <f t="shared" si="39"/>
        <v>#REF!</v>
      </c>
      <c r="T69" s="178" t="e">
        <f t="shared" si="40"/>
        <v>#REF!</v>
      </c>
      <c r="U69" s="178"/>
      <c r="V69" s="179" t="e">
        <f t="shared" si="41"/>
        <v>#REF!</v>
      </c>
      <c r="AA69" s="40"/>
    </row>
    <row r="70" spans="1:27" x14ac:dyDescent="0.3">
      <c r="A70" s="45" t="s">
        <v>118</v>
      </c>
      <c r="B70" s="43">
        <v>43115</v>
      </c>
      <c r="C70" s="37">
        <v>43448</v>
      </c>
      <c r="D70" s="75">
        <f t="shared" si="29"/>
        <v>330</v>
      </c>
      <c r="E70" s="177">
        <v>2000000</v>
      </c>
      <c r="F70" s="177" t="e">
        <f>+E70*(1+#REF!)</f>
        <v>#REF!</v>
      </c>
      <c r="G70" s="178"/>
      <c r="H70" s="178" t="e">
        <f t="shared" si="33"/>
        <v>#REF!</v>
      </c>
      <c r="I70" s="178" t="e">
        <f>ROUND(+((F70/#REF!)*D70),0)</f>
        <v>#REF!</v>
      </c>
      <c r="J70" s="178" t="e">
        <f>ROUND(+((H70*D70)/#REF!),0)</f>
        <v>#REF!</v>
      </c>
      <c r="K70" s="178" t="e">
        <f t="shared" si="30"/>
        <v>#REF!</v>
      </c>
      <c r="L70" s="178" t="e">
        <f t="shared" si="34"/>
        <v>#REF!</v>
      </c>
      <c r="M70" s="178" t="e">
        <f t="shared" si="35"/>
        <v>#REF!</v>
      </c>
      <c r="N70" s="178" t="e">
        <f>ROUNDUP((+$I70)*#REF!,-3)</f>
        <v>#REF!</v>
      </c>
      <c r="O70" s="178" t="e">
        <f t="shared" si="36"/>
        <v>#REF!</v>
      </c>
      <c r="P70" s="178" t="e">
        <f>ROUNDUP((+$I70)*#REF!,-3)</f>
        <v>#REF!</v>
      </c>
      <c r="Q70" s="178" t="e">
        <f t="shared" si="37"/>
        <v>#REF!</v>
      </c>
      <c r="R70" s="178" t="e">
        <f t="shared" si="38"/>
        <v>#REF!</v>
      </c>
      <c r="S70" s="178" t="e">
        <f t="shared" si="39"/>
        <v>#REF!</v>
      </c>
      <c r="T70" s="178" t="e">
        <f t="shared" si="40"/>
        <v>#REF!</v>
      </c>
      <c r="U70" s="178"/>
      <c r="V70" s="179" t="e">
        <f t="shared" si="41"/>
        <v>#REF!</v>
      </c>
      <c r="AA70" s="40"/>
    </row>
    <row r="71" spans="1:27" x14ac:dyDescent="0.3">
      <c r="A71" s="45" t="s">
        <v>119</v>
      </c>
      <c r="B71" s="43">
        <v>43115</v>
      </c>
      <c r="C71" s="37">
        <v>43448</v>
      </c>
      <c r="D71" s="75">
        <f t="shared" si="29"/>
        <v>330</v>
      </c>
      <c r="E71" s="177">
        <v>2000000</v>
      </c>
      <c r="F71" s="177" t="e">
        <f>+E71*(1+#REF!)</f>
        <v>#REF!</v>
      </c>
      <c r="G71" s="178"/>
      <c r="H71" s="178" t="e">
        <f t="shared" si="33"/>
        <v>#REF!</v>
      </c>
      <c r="I71" s="178" t="e">
        <f>ROUND(+((F71/#REF!)*D71),0)</f>
        <v>#REF!</v>
      </c>
      <c r="J71" s="178" t="e">
        <f>ROUND(+((H71*D71)/#REF!),0)</f>
        <v>#REF!</v>
      </c>
      <c r="K71" s="178" t="e">
        <f t="shared" si="30"/>
        <v>#REF!</v>
      </c>
      <c r="L71" s="178" t="e">
        <f t="shared" si="34"/>
        <v>#REF!</v>
      </c>
      <c r="M71" s="178" t="e">
        <f t="shared" si="35"/>
        <v>#REF!</v>
      </c>
      <c r="N71" s="178" t="e">
        <f>ROUNDUP((+$I71)*#REF!,-3)</f>
        <v>#REF!</v>
      </c>
      <c r="O71" s="178" t="e">
        <f t="shared" si="36"/>
        <v>#REF!</v>
      </c>
      <c r="P71" s="178" t="e">
        <f>ROUNDUP((+$I71)*#REF!,-3)</f>
        <v>#REF!</v>
      </c>
      <c r="Q71" s="178" t="e">
        <f t="shared" si="37"/>
        <v>#REF!</v>
      </c>
      <c r="R71" s="178" t="e">
        <f t="shared" si="38"/>
        <v>#REF!</v>
      </c>
      <c r="S71" s="178" t="e">
        <f t="shared" si="39"/>
        <v>#REF!</v>
      </c>
      <c r="T71" s="178" t="e">
        <f t="shared" si="40"/>
        <v>#REF!</v>
      </c>
      <c r="U71" s="178"/>
      <c r="V71" s="179" t="e">
        <f t="shared" si="41"/>
        <v>#REF!</v>
      </c>
      <c r="AA71" s="40"/>
    </row>
    <row r="72" spans="1:27" ht="15" thickBot="1" x14ac:dyDescent="0.35">
      <c r="A72" s="45" t="s">
        <v>120</v>
      </c>
      <c r="B72" s="43">
        <v>43115</v>
      </c>
      <c r="C72" s="37">
        <v>43448</v>
      </c>
      <c r="D72" s="75">
        <f t="shared" si="29"/>
        <v>330</v>
      </c>
      <c r="E72" s="177">
        <v>2000000</v>
      </c>
      <c r="F72" s="177" t="e">
        <f>+E72*(1+#REF!)</f>
        <v>#REF!</v>
      </c>
      <c r="G72" s="178"/>
      <c r="H72" s="178" t="e">
        <f t="shared" si="33"/>
        <v>#REF!</v>
      </c>
      <c r="I72" s="178" t="e">
        <f>ROUND(+((F72/#REF!)*D72),0)</f>
        <v>#REF!</v>
      </c>
      <c r="J72" s="178" t="e">
        <f>ROUND(+((H72*D72)/#REF!),0)</f>
        <v>#REF!</v>
      </c>
      <c r="K72" s="178" t="e">
        <f t="shared" si="30"/>
        <v>#REF!</v>
      </c>
      <c r="L72" s="178" t="e">
        <f t="shared" si="34"/>
        <v>#REF!</v>
      </c>
      <c r="M72" s="178" t="e">
        <f t="shared" si="35"/>
        <v>#REF!</v>
      </c>
      <c r="N72" s="178" t="e">
        <f>ROUNDUP((+$I72)*#REF!,-3)</f>
        <v>#REF!</v>
      </c>
      <c r="O72" s="178" t="e">
        <f t="shared" si="36"/>
        <v>#REF!</v>
      </c>
      <c r="P72" s="178" t="e">
        <f>ROUNDUP((+$I72)*#REF!,-3)</f>
        <v>#REF!</v>
      </c>
      <c r="Q72" s="178" t="e">
        <f t="shared" si="37"/>
        <v>#REF!</v>
      </c>
      <c r="R72" s="178" t="e">
        <f t="shared" si="38"/>
        <v>#REF!</v>
      </c>
      <c r="S72" s="178" t="e">
        <f t="shared" si="39"/>
        <v>#REF!</v>
      </c>
      <c r="T72" s="178" t="e">
        <f t="shared" si="40"/>
        <v>#REF!</v>
      </c>
      <c r="U72" s="178"/>
      <c r="V72" s="179" t="e">
        <f t="shared" si="41"/>
        <v>#REF!</v>
      </c>
      <c r="W72" s="64" t="e">
        <f>SUM(V50:V72)</f>
        <v>#REF!</v>
      </c>
      <c r="AA72" s="40"/>
    </row>
    <row r="73" spans="1:27" s="60" customFormat="1" ht="15" thickBot="1" x14ac:dyDescent="0.35">
      <c r="A73" s="47" t="s">
        <v>97</v>
      </c>
      <c r="B73" s="44"/>
      <c r="C73" s="38"/>
      <c r="D73" s="77"/>
      <c r="E73" s="191">
        <f>SUM(E46:E72)</f>
        <v>55357500</v>
      </c>
      <c r="F73" s="191" t="e">
        <f>SUM(F46:F72)</f>
        <v>#REF!</v>
      </c>
      <c r="G73" s="156" t="e">
        <f>SUM(G46:G49)</f>
        <v>#REF!</v>
      </c>
      <c r="H73" s="192" t="e">
        <f>SUM(H46:H72)</f>
        <v>#REF!</v>
      </c>
      <c r="I73" s="192" t="e">
        <f t="shared" ref="I73:S73" si="42">SUM(I46:I72)</f>
        <v>#REF!</v>
      </c>
      <c r="J73" s="192" t="e">
        <f t="shared" si="42"/>
        <v>#REF!</v>
      </c>
      <c r="K73" s="192" t="e">
        <f t="shared" si="42"/>
        <v>#REF!</v>
      </c>
      <c r="L73" s="192" t="e">
        <f t="shared" si="42"/>
        <v>#REF!</v>
      </c>
      <c r="M73" s="192" t="e">
        <f t="shared" si="42"/>
        <v>#REF!</v>
      </c>
      <c r="N73" s="166" t="e">
        <f t="shared" si="42"/>
        <v>#REF!</v>
      </c>
      <c r="O73" s="166" t="e">
        <f t="shared" si="42"/>
        <v>#REF!</v>
      </c>
      <c r="P73" s="166" t="e">
        <f t="shared" si="42"/>
        <v>#REF!</v>
      </c>
      <c r="Q73" s="166" t="e">
        <f t="shared" si="42"/>
        <v>#REF!</v>
      </c>
      <c r="R73" s="166" t="e">
        <f t="shared" si="42"/>
        <v>#REF!</v>
      </c>
      <c r="S73" s="166" t="e">
        <f t="shared" si="42"/>
        <v>#REF!</v>
      </c>
      <c r="T73" s="166" t="e">
        <f>SUM(T46:T72)</f>
        <v>#REF!</v>
      </c>
      <c r="U73" s="193">
        <f>SUM(U46:U47)</f>
        <v>666225</v>
      </c>
      <c r="V73" s="158" t="e">
        <f>SUM(V46:V72)</f>
        <v>#REF!</v>
      </c>
      <c r="W73" s="66"/>
      <c r="X73" s="65"/>
      <c r="Y73" s="65"/>
    </row>
    <row r="74" spans="1:27" x14ac:dyDescent="0.3">
      <c r="E74" s="182"/>
      <c r="F74" s="182"/>
      <c r="G74" s="188"/>
      <c r="H74" s="69"/>
      <c r="I74" s="69"/>
      <c r="J74" s="69"/>
      <c r="K74" s="69"/>
      <c r="L74" s="69"/>
      <c r="M74" s="69"/>
      <c r="N74" s="40"/>
      <c r="O74" s="40"/>
      <c r="P74" s="40"/>
      <c r="Q74" s="40"/>
      <c r="R74" s="40"/>
      <c r="S74" s="40"/>
      <c r="T74" s="40"/>
      <c r="U74" s="40"/>
      <c r="V74" s="40"/>
    </row>
    <row r="75" spans="1:27" x14ac:dyDescent="0.3">
      <c r="A75" s="136" t="s">
        <v>97</v>
      </c>
      <c r="E75" s="182">
        <v>55357500</v>
      </c>
      <c r="F75" s="182">
        <v>57621621.75</v>
      </c>
      <c r="G75" s="188">
        <v>88211</v>
      </c>
      <c r="H75" s="69">
        <v>57709832.75</v>
      </c>
      <c r="I75" s="69">
        <v>638826092</v>
      </c>
      <c r="J75" s="69">
        <v>53323481</v>
      </c>
      <c r="K75" s="69">
        <v>6399000</v>
      </c>
      <c r="L75" s="69">
        <v>53323481</v>
      </c>
      <c r="M75" s="69">
        <v>26617746</v>
      </c>
      <c r="N75" s="40">
        <v>76661000</v>
      </c>
      <c r="O75" s="40">
        <v>54315000</v>
      </c>
      <c r="P75" s="40">
        <v>6623000</v>
      </c>
      <c r="Q75" s="40">
        <v>26615000</v>
      </c>
      <c r="R75" s="40">
        <v>13307000</v>
      </c>
      <c r="S75" s="40">
        <v>19972000</v>
      </c>
      <c r="T75" s="40">
        <v>977038392</v>
      </c>
      <c r="U75" s="40">
        <v>660450</v>
      </c>
      <c r="V75" s="40">
        <v>977698842</v>
      </c>
    </row>
    <row r="76" spans="1:27" s="60" customFormat="1" x14ac:dyDescent="0.3">
      <c r="A76" s="235"/>
      <c r="B76" s="236"/>
      <c r="C76" s="236"/>
      <c r="D76" s="237"/>
      <c r="E76" s="238"/>
      <c r="F76" s="238" t="e">
        <f>+F75-F73</f>
        <v>#REF!</v>
      </c>
      <c r="G76" s="238" t="e">
        <f t="shared" ref="G76:V76" si="43">+G75-G73</f>
        <v>#REF!</v>
      </c>
      <c r="H76" s="238" t="e">
        <f t="shared" si="43"/>
        <v>#REF!</v>
      </c>
      <c r="I76" s="238" t="e">
        <f t="shared" si="43"/>
        <v>#REF!</v>
      </c>
      <c r="J76" s="238" t="e">
        <f t="shared" si="43"/>
        <v>#REF!</v>
      </c>
      <c r="K76" s="238" t="e">
        <f t="shared" si="43"/>
        <v>#REF!</v>
      </c>
      <c r="L76" s="238" t="e">
        <f t="shared" si="43"/>
        <v>#REF!</v>
      </c>
      <c r="M76" s="238" t="e">
        <f t="shared" si="43"/>
        <v>#REF!</v>
      </c>
      <c r="N76" s="238" t="e">
        <f t="shared" si="43"/>
        <v>#REF!</v>
      </c>
      <c r="O76" s="238" t="e">
        <f t="shared" si="43"/>
        <v>#REF!</v>
      </c>
      <c r="P76" s="238" t="e">
        <f t="shared" si="43"/>
        <v>#REF!</v>
      </c>
      <c r="Q76" s="238" t="e">
        <f t="shared" si="43"/>
        <v>#REF!</v>
      </c>
      <c r="R76" s="238" t="e">
        <f t="shared" si="43"/>
        <v>#REF!</v>
      </c>
      <c r="S76" s="238" t="e">
        <f t="shared" si="43"/>
        <v>#REF!</v>
      </c>
      <c r="T76" s="238" t="e">
        <f t="shared" si="43"/>
        <v>#REF!</v>
      </c>
      <c r="U76" s="238">
        <f t="shared" si="43"/>
        <v>-5775</v>
      </c>
      <c r="V76" s="238" t="e">
        <f t="shared" si="43"/>
        <v>#REF!</v>
      </c>
      <c r="W76" s="66"/>
      <c r="X76" s="67"/>
      <c r="Y76" s="67"/>
    </row>
    <row r="77" spans="1:27" ht="15" thickBot="1" x14ac:dyDescent="0.35">
      <c r="E77" s="182"/>
      <c r="F77" s="182"/>
      <c r="G77" s="188"/>
      <c r="H77" s="69"/>
      <c r="I77" s="69"/>
      <c r="J77" s="69"/>
      <c r="K77" s="69"/>
      <c r="L77" s="69"/>
      <c r="M77" s="69"/>
      <c r="N77" s="40"/>
      <c r="O77" s="40"/>
      <c r="P77" s="40"/>
      <c r="Q77" s="40"/>
      <c r="R77" s="40"/>
      <c r="S77" s="40"/>
      <c r="T77" s="40"/>
      <c r="U77" s="40"/>
      <c r="V77" s="40"/>
    </row>
    <row r="78" spans="1:27" s="60" customFormat="1" ht="15" thickBot="1" x14ac:dyDescent="0.35">
      <c r="A78" s="47" t="s">
        <v>35</v>
      </c>
      <c r="B78" s="9"/>
      <c r="C78" s="9"/>
      <c r="D78" s="217"/>
      <c r="E78" s="162">
        <f>634500*5%+634500</f>
        <v>666225</v>
      </c>
      <c r="F78" s="163">
        <v>1</v>
      </c>
      <c r="G78" s="164"/>
      <c r="H78" s="164"/>
      <c r="I78" s="164"/>
      <c r="J78" s="164"/>
      <c r="K78" s="164"/>
      <c r="L78" s="164"/>
      <c r="M78" s="164"/>
      <c r="N78" s="165"/>
      <c r="O78" s="165"/>
      <c r="P78" s="165"/>
      <c r="Q78" s="165"/>
      <c r="R78" s="165"/>
      <c r="S78" s="165"/>
      <c r="T78" s="166">
        <f>+E78*F78</f>
        <v>666225</v>
      </c>
      <c r="U78" s="167"/>
      <c r="V78" s="167"/>
      <c r="W78" s="66"/>
      <c r="X78" s="65"/>
      <c r="Y78" s="65"/>
    </row>
    <row r="79" spans="1:27" ht="15" thickBot="1" x14ac:dyDescent="0.35">
      <c r="E79" s="182"/>
      <c r="F79" s="182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</row>
    <row r="80" spans="1:27" ht="15" thickBot="1" x14ac:dyDescent="0.35">
      <c r="A80" s="39"/>
      <c r="B80" s="39"/>
      <c r="C80" s="39"/>
      <c r="D80" s="80"/>
      <c r="E80" s="171">
        <v>2017</v>
      </c>
      <c r="F80" s="241">
        <v>2018</v>
      </c>
      <c r="G80" s="242"/>
      <c r="H80" s="243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3"/>
      <c r="U80" s="40"/>
      <c r="V80" s="40"/>
      <c r="AA80" s="40"/>
    </row>
    <row r="81" spans="1:27" ht="28.2" thickBot="1" x14ac:dyDescent="0.35">
      <c r="A81" s="2" t="s">
        <v>107</v>
      </c>
      <c r="B81" s="53" t="s">
        <v>39</v>
      </c>
      <c r="C81" s="54" t="s">
        <v>40</v>
      </c>
      <c r="D81" s="55" t="s">
        <v>41</v>
      </c>
      <c r="E81" s="142" t="s">
        <v>0</v>
      </c>
      <c r="F81" s="142" t="s">
        <v>0</v>
      </c>
      <c r="G81" s="143" t="s">
        <v>27</v>
      </c>
      <c r="H81" s="144" t="s">
        <v>1</v>
      </c>
      <c r="I81" s="145" t="s">
        <v>2</v>
      </c>
      <c r="J81" s="145" t="s">
        <v>3</v>
      </c>
      <c r="K81" s="145" t="s">
        <v>4</v>
      </c>
      <c r="L81" s="145" t="s">
        <v>5</v>
      </c>
      <c r="M81" s="145" t="s">
        <v>6</v>
      </c>
      <c r="N81" s="145" t="s">
        <v>7</v>
      </c>
      <c r="O81" s="145" t="s">
        <v>8</v>
      </c>
      <c r="P81" s="145" t="s">
        <v>9</v>
      </c>
      <c r="Q81" s="145" t="s">
        <v>10</v>
      </c>
      <c r="R81" s="145" t="s">
        <v>11</v>
      </c>
      <c r="S81" s="145" t="s">
        <v>12</v>
      </c>
      <c r="T81" s="145" t="s">
        <v>13</v>
      </c>
      <c r="U81" s="145" t="s">
        <v>34</v>
      </c>
      <c r="V81" s="146" t="s">
        <v>13</v>
      </c>
      <c r="AA81" s="40"/>
    </row>
    <row r="82" spans="1:27" x14ac:dyDescent="0.3">
      <c r="A82" s="70" t="s">
        <v>108</v>
      </c>
      <c r="B82" s="57">
        <v>43102</v>
      </c>
      <c r="C82" s="41">
        <v>43464</v>
      </c>
      <c r="D82" s="79">
        <f t="shared" ref="D82" si="44">DAYS360(B82,C82)+1</f>
        <v>359</v>
      </c>
      <c r="E82" s="147">
        <v>3900000</v>
      </c>
      <c r="F82" s="147" t="e">
        <f>+E82*(1+#REF!)</f>
        <v>#REF!</v>
      </c>
      <c r="G82" s="148">
        <v>0</v>
      </c>
      <c r="H82" s="148" t="e">
        <f>SUM(F82:G82)</f>
        <v>#REF!</v>
      </c>
      <c r="I82" s="148" t="e">
        <f>ROUND(+((F82/#REF!)*D82),0)</f>
        <v>#REF!</v>
      </c>
      <c r="J82" s="148" t="e">
        <f>ROUND(+((H82*D82)/#REF!),0)</f>
        <v>#REF!</v>
      </c>
      <c r="K82" s="148" t="e">
        <f>+ROUND(((J82/30)*D82)*0.01,-3)</f>
        <v>#REF!</v>
      </c>
      <c r="L82" s="148" t="e">
        <f t="shared" ref="L82:L83" si="45">+J82</f>
        <v>#REF!</v>
      </c>
      <c r="M82" s="148" t="e">
        <f>ROUND(+(F82*D82)/720,0)-1</f>
        <v>#REF!</v>
      </c>
      <c r="N82" s="148" t="e">
        <f>ROUNDUP((+$I82)*#REF!,-3)</f>
        <v>#REF!</v>
      </c>
      <c r="O82" s="148" t="e">
        <f t="shared" ref="O82:O83" si="46">ROUNDUP((+$I82)*8.5%,-3)</f>
        <v>#REF!</v>
      </c>
      <c r="P82" s="148" t="e">
        <f>ROUNDUP((+$I82)*#REF!,-3)</f>
        <v>#REF!</v>
      </c>
      <c r="Q82" s="148" t="e">
        <f t="shared" ref="Q82:Q83" si="47">ROUND((I82*4%)+(M82*4%),-3)</f>
        <v>#REF!</v>
      </c>
      <c r="R82" s="148" t="e">
        <f t="shared" ref="R82:R83" si="48">ROUND((I82*2%)+(M82*2%),0-3)</f>
        <v>#REF!</v>
      </c>
      <c r="S82" s="148" t="e">
        <f t="shared" ref="S82:S83" si="49">ROUND((I82*3%)+(M82*3%),-3)</f>
        <v>#REF!</v>
      </c>
      <c r="T82" s="148" t="e">
        <f>SUM(I82:S82)</f>
        <v>#REF!</v>
      </c>
      <c r="U82" s="190"/>
      <c r="V82" s="150" t="e">
        <f>+T82</f>
        <v>#REF!</v>
      </c>
      <c r="AA82" s="40"/>
    </row>
    <row r="83" spans="1:27" ht="15" thickBot="1" x14ac:dyDescent="0.35">
      <c r="A83" s="59" t="s">
        <v>106</v>
      </c>
      <c r="B83" s="42">
        <v>43116</v>
      </c>
      <c r="C83" s="42">
        <v>43464</v>
      </c>
      <c r="D83" s="76">
        <f>DAYS360(B83,C83)+1</f>
        <v>345</v>
      </c>
      <c r="E83" s="151">
        <v>0</v>
      </c>
      <c r="F83" s="177">
        <v>2100000</v>
      </c>
      <c r="G83" s="152">
        <v>0</v>
      </c>
      <c r="H83" s="152">
        <f>SUM(F83:G83)</f>
        <v>2100000</v>
      </c>
      <c r="I83" s="152" t="e">
        <f>ROUND(+((F83/#REF!)*D83),0)</f>
        <v>#REF!</v>
      </c>
      <c r="J83" s="152" t="e">
        <f>ROUND(+((H83*D83)/#REF!),0)</f>
        <v>#REF!</v>
      </c>
      <c r="K83" s="152">
        <f>+ROUND(((H83/30)*D83)*0.01,-3)</f>
        <v>242000</v>
      </c>
      <c r="L83" s="152" t="e">
        <f t="shared" si="45"/>
        <v>#REF!</v>
      </c>
      <c r="M83" s="152">
        <f>ROUND(+(F83*D83)/720,0)</f>
        <v>1006250</v>
      </c>
      <c r="N83" s="152" t="e">
        <f>ROUNDUP((+$I83)*#REF!,-3)</f>
        <v>#REF!</v>
      </c>
      <c r="O83" s="152" t="e">
        <f t="shared" si="46"/>
        <v>#REF!</v>
      </c>
      <c r="P83" s="152" t="e">
        <f>ROUNDUP((+$I83)*#REF!,-3)</f>
        <v>#REF!</v>
      </c>
      <c r="Q83" s="152" t="e">
        <f t="shared" si="47"/>
        <v>#REF!</v>
      </c>
      <c r="R83" s="152" t="e">
        <f t="shared" si="48"/>
        <v>#REF!</v>
      </c>
      <c r="S83" s="152" t="e">
        <f t="shared" si="49"/>
        <v>#REF!</v>
      </c>
      <c r="T83" s="152" t="e">
        <f>SUM(I83:S83)+((G83/30)*D83)</f>
        <v>#REF!</v>
      </c>
      <c r="U83" s="152">
        <v>0</v>
      </c>
      <c r="V83" s="154" t="e">
        <f>+U83+T83</f>
        <v>#REF!</v>
      </c>
      <c r="AA83" s="40"/>
    </row>
    <row r="84" spans="1:27" s="60" customFormat="1" ht="15" thickBot="1" x14ac:dyDescent="0.35">
      <c r="A84" s="47" t="s">
        <v>109</v>
      </c>
      <c r="B84" s="44"/>
      <c r="C84" s="38"/>
      <c r="D84" s="77"/>
      <c r="E84" s="191">
        <f>SUM(E82:E83)</f>
        <v>3900000</v>
      </c>
      <c r="F84" s="191" t="e">
        <f>SUM(F82:F83)</f>
        <v>#REF!</v>
      </c>
      <c r="G84" s="192">
        <f t="shared" ref="G84:U84" si="50">SUM(G82:G83)</f>
        <v>0</v>
      </c>
      <c r="H84" s="192" t="e">
        <f t="shared" si="50"/>
        <v>#REF!</v>
      </c>
      <c r="I84" s="192" t="e">
        <f t="shared" si="50"/>
        <v>#REF!</v>
      </c>
      <c r="J84" s="192" t="e">
        <f t="shared" si="50"/>
        <v>#REF!</v>
      </c>
      <c r="K84" s="192" t="e">
        <f t="shared" si="50"/>
        <v>#REF!</v>
      </c>
      <c r="L84" s="192" t="e">
        <f t="shared" si="50"/>
        <v>#REF!</v>
      </c>
      <c r="M84" s="192" t="e">
        <f t="shared" si="50"/>
        <v>#REF!</v>
      </c>
      <c r="N84" s="192" t="e">
        <f t="shared" si="50"/>
        <v>#REF!</v>
      </c>
      <c r="O84" s="192" t="e">
        <f t="shared" si="50"/>
        <v>#REF!</v>
      </c>
      <c r="P84" s="192" t="e">
        <f t="shared" si="50"/>
        <v>#REF!</v>
      </c>
      <c r="Q84" s="192" t="e">
        <f t="shared" si="50"/>
        <v>#REF!</v>
      </c>
      <c r="R84" s="192" t="e">
        <f t="shared" si="50"/>
        <v>#REF!</v>
      </c>
      <c r="S84" s="192" t="e">
        <f t="shared" si="50"/>
        <v>#REF!</v>
      </c>
      <c r="T84" s="192" t="e">
        <f>SUM(T82:T83)</f>
        <v>#REF!</v>
      </c>
      <c r="U84" s="192">
        <f t="shared" si="50"/>
        <v>0</v>
      </c>
      <c r="V84" s="192" t="e">
        <f>SUM(V82:V83)</f>
        <v>#REF!</v>
      </c>
      <c r="W84" s="66"/>
      <c r="X84" s="67"/>
      <c r="Y84" s="67"/>
    </row>
    <row r="85" spans="1:27" s="60" customFormat="1" x14ac:dyDescent="0.3">
      <c r="A85" s="227"/>
      <c r="B85" s="7"/>
      <c r="C85" s="7"/>
      <c r="D85" s="78"/>
      <c r="E85" s="228"/>
      <c r="F85" s="228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229"/>
      <c r="W85" s="66"/>
      <c r="X85" s="67"/>
      <c r="Y85" s="67"/>
    </row>
    <row r="86" spans="1:27" s="225" customFormat="1" x14ac:dyDescent="0.3">
      <c r="A86" s="68" t="s">
        <v>109</v>
      </c>
      <c r="B86" s="230"/>
      <c r="C86" s="230"/>
      <c r="D86" s="231"/>
      <c r="E86" s="232">
        <v>3900000</v>
      </c>
      <c r="F86" s="232">
        <v>6141309.9999999991</v>
      </c>
      <c r="G86" s="233">
        <v>0</v>
      </c>
      <c r="H86" s="233">
        <v>6141309.9999999991</v>
      </c>
      <c r="I86" s="233">
        <v>72519503</v>
      </c>
      <c r="J86" s="233">
        <v>6043292</v>
      </c>
      <c r="K86" s="233">
        <v>725000</v>
      </c>
      <c r="L86" s="233">
        <v>6043292</v>
      </c>
      <c r="M86" s="233">
        <v>3021645</v>
      </c>
      <c r="N86" s="233">
        <v>8703000</v>
      </c>
      <c r="O86" s="233">
        <v>6165000</v>
      </c>
      <c r="P86" s="233">
        <v>633000</v>
      </c>
      <c r="Q86" s="233">
        <v>3022000</v>
      </c>
      <c r="R86" s="233">
        <v>1511000</v>
      </c>
      <c r="S86" s="233">
        <v>2266000</v>
      </c>
      <c r="T86" s="233">
        <v>110652732</v>
      </c>
      <c r="U86" s="233">
        <v>0</v>
      </c>
      <c r="V86" s="234">
        <v>110652732</v>
      </c>
      <c r="W86" s="64"/>
      <c r="X86" s="65"/>
      <c r="Y86" s="65"/>
    </row>
    <row r="87" spans="1:27" s="60" customFormat="1" x14ac:dyDescent="0.3">
      <c r="A87" s="227"/>
      <c r="B87" s="7"/>
      <c r="C87" s="7"/>
      <c r="D87" s="78"/>
      <c r="E87" s="228">
        <f>+E86-E84</f>
        <v>0</v>
      </c>
      <c r="F87" s="228" t="e">
        <f t="shared" ref="F87:V87" si="51">+F86-F84</f>
        <v>#REF!</v>
      </c>
      <c r="G87" s="228">
        <f t="shared" si="51"/>
        <v>0</v>
      </c>
      <c r="H87" s="228" t="e">
        <f t="shared" si="51"/>
        <v>#REF!</v>
      </c>
      <c r="I87" s="228" t="e">
        <f t="shared" si="51"/>
        <v>#REF!</v>
      </c>
      <c r="J87" s="228" t="e">
        <f t="shared" si="51"/>
        <v>#REF!</v>
      </c>
      <c r="K87" s="228" t="e">
        <f t="shared" si="51"/>
        <v>#REF!</v>
      </c>
      <c r="L87" s="228" t="e">
        <f t="shared" si="51"/>
        <v>#REF!</v>
      </c>
      <c r="M87" s="228" t="e">
        <f t="shared" si="51"/>
        <v>#REF!</v>
      </c>
      <c r="N87" s="228" t="e">
        <f t="shared" si="51"/>
        <v>#REF!</v>
      </c>
      <c r="O87" s="228" t="e">
        <f t="shared" si="51"/>
        <v>#REF!</v>
      </c>
      <c r="P87" s="228" t="e">
        <f t="shared" si="51"/>
        <v>#REF!</v>
      </c>
      <c r="Q87" s="228" t="e">
        <f t="shared" si="51"/>
        <v>#REF!</v>
      </c>
      <c r="R87" s="228" t="e">
        <f t="shared" si="51"/>
        <v>#REF!</v>
      </c>
      <c r="S87" s="228" t="e">
        <f t="shared" si="51"/>
        <v>#REF!</v>
      </c>
      <c r="T87" s="228" t="e">
        <f t="shared" si="51"/>
        <v>#REF!</v>
      </c>
      <c r="U87" s="228">
        <f t="shared" si="51"/>
        <v>0</v>
      </c>
      <c r="V87" s="228" t="e">
        <f t="shared" si="51"/>
        <v>#REF!</v>
      </c>
      <c r="W87" s="66"/>
      <c r="X87" s="67"/>
      <c r="Y87" s="67"/>
    </row>
    <row r="88" spans="1:27" s="60" customFormat="1" ht="15" thickBot="1" x14ac:dyDescent="0.35">
      <c r="A88" s="227"/>
      <c r="B88" s="7"/>
      <c r="C88" s="7"/>
      <c r="D88" s="78"/>
      <c r="E88" s="228"/>
      <c r="F88" s="228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229"/>
      <c r="W88" s="66"/>
      <c r="X88" s="67"/>
      <c r="Y88" s="67"/>
    </row>
    <row r="89" spans="1:27" s="60" customFormat="1" ht="15" thickBot="1" x14ac:dyDescent="0.35">
      <c r="A89" s="244" t="s">
        <v>123</v>
      </c>
      <c r="B89" s="245"/>
      <c r="C89" s="245"/>
      <c r="D89" s="246"/>
      <c r="E89" s="194">
        <f>+E9</f>
        <v>3172500</v>
      </c>
      <c r="F89" s="194" t="e">
        <f>+F9</f>
        <v>#REF!</v>
      </c>
      <c r="G89" s="194">
        <v>1064555</v>
      </c>
      <c r="H89" s="194" t="e">
        <f t="shared" ref="H89:V89" si="52">+H9</f>
        <v>#REF!</v>
      </c>
      <c r="I89" s="194" t="e">
        <f t="shared" si="52"/>
        <v>#REF!</v>
      </c>
      <c r="J89" s="194" t="e">
        <f t="shared" si="52"/>
        <v>#REF!</v>
      </c>
      <c r="K89" s="194" t="e">
        <f t="shared" si="52"/>
        <v>#REF!</v>
      </c>
      <c r="L89" s="194" t="e">
        <f t="shared" si="52"/>
        <v>#REF!</v>
      </c>
      <c r="M89" s="194" t="e">
        <f t="shared" si="52"/>
        <v>#REF!</v>
      </c>
      <c r="N89" s="194" t="e">
        <f t="shared" si="52"/>
        <v>#REF!</v>
      </c>
      <c r="O89" s="194" t="e">
        <f t="shared" si="52"/>
        <v>#REF!</v>
      </c>
      <c r="P89" s="194" t="e">
        <f t="shared" si="52"/>
        <v>#REF!</v>
      </c>
      <c r="Q89" s="194" t="e">
        <f t="shared" si="52"/>
        <v>#REF!</v>
      </c>
      <c r="R89" s="194" t="e">
        <f t="shared" si="52"/>
        <v>#REF!</v>
      </c>
      <c r="S89" s="194" t="e">
        <f t="shared" si="52"/>
        <v>#REF!</v>
      </c>
      <c r="T89" s="194" t="e">
        <f t="shared" si="52"/>
        <v>#REF!</v>
      </c>
      <c r="U89" s="194">
        <f t="shared" si="52"/>
        <v>666225</v>
      </c>
      <c r="V89" s="195" t="e">
        <f t="shared" si="52"/>
        <v>#REF!</v>
      </c>
      <c r="W89" s="66"/>
      <c r="X89" s="67"/>
      <c r="Y89" s="67"/>
      <c r="AA89" s="4"/>
    </row>
    <row r="90" spans="1:27" s="60" customFormat="1" ht="15" thickBot="1" x14ac:dyDescent="0.35">
      <c r="A90" s="244" t="s">
        <v>124</v>
      </c>
      <c r="B90" s="245"/>
      <c r="C90" s="245"/>
      <c r="D90" s="246"/>
      <c r="E90" s="194">
        <f>+E28+E39+E73+E84</f>
        <v>78389303</v>
      </c>
      <c r="F90" s="194" t="e">
        <f>+F28+F39+F73+F84</f>
        <v>#REF!</v>
      </c>
      <c r="G90" s="194">
        <v>2129110</v>
      </c>
      <c r="H90" s="194" t="e">
        <f t="shared" ref="H90:V90" si="53">+H28+H39+H73+H84</f>
        <v>#REF!</v>
      </c>
      <c r="I90" s="194" t="e">
        <f t="shared" si="53"/>
        <v>#REF!</v>
      </c>
      <c r="J90" s="194" t="e">
        <f t="shared" si="53"/>
        <v>#REF!</v>
      </c>
      <c r="K90" s="194" t="e">
        <f t="shared" si="53"/>
        <v>#REF!</v>
      </c>
      <c r="L90" s="194" t="e">
        <f t="shared" si="53"/>
        <v>#REF!</v>
      </c>
      <c r="M90" s="194" t="e">
        <f t="shared" si="53"/>
        <v>#REF!</v>
      </c>
      <c r="N90" s="194" t="e">
        <f t="shared" si="53"/>
        <v>#REF!</v>
      </c>
      <c r="O90" s="194" t="e">
        <f t="shared" si="53"/>
        <v>#REF!</v>
      </c>
      <c r="P90" s="194" t="e">
        <f t="shared" si="53"/>
        <v>#REF!</v>
      </c>
      <c r="Q90" s="194" t="e">
        <f t="shared" si="53"/>
        <v>#REF!</v>
      </c>
      <c r="R90" s="194" t="e">
        <f t="shared" si="53"/>
        <v>#REF!</v>
      </c>
      <c r="S90" s="194" t="e">
        <f t="shared" si="53"/>
        <v>#REF!</v>
      </c>
      <c r="T90" s="194" t="e">
        <f t="shared" si="53"/>
        <v>#REF!</v>
      </c>
      <c r="U90" s="194">
        <f t="shared" si="53"/>
        <v>1332450</v>
      </c>
      <c r="V90" s="195" t="e">
        <f t="shared" si="53"/>
        <v>#REF!</v>
      </c>
      <c r="W90" s="66"/>
      <c r="X90" s="67"/>
      <c r="Y90" s="67"/>
      <c r="AA90" s="4"/>
    </row>
    <row r="91" spans="1:27" s="60" customFormat="1" ht="15" thickBot="1" x14ac:dyDescent="0.35">
      <c r="A91" s="244" t="s">
        <v>125</v>
      </c>
      <c r="B91" s="245"/>
      <c r="C91" s="245"/>
      <c r="D91" s="246"/>
      <c r="E91" s="194">
        <f>+E89+E90</f>
        <v>81561803</v>
      </c>
      <c r="F91" s="194" t="e">
        <f t="shared" ref="F91:V91" si="54">+F89+F90</f>
        <v>#REF!</v>
      </c>
      <c r="G91" s="194">
        <f t="shared" si="54"/>
        <v>3193665</v>
      </c>
      <c r="H91" s="194" t="e">
        <f t="shared" si="54"/>
        <v>#REF!</v>
      </c>
      <c r="I91" s="194" t="e">
        <f t="shared" si="54"/>
        <v>#REF!</v>
      </c>
      <c r="J91" s="194" t="e">
        <f t="shared" si="54"/>
        <v>#REF!</v>
      </c>
      <c r="K91" s="194" t="e">
        <f t="shared" si="54"/>
        <v>#REF!</v>
      </c>
      <c r="L91" s="194" t="e">
        <f t="shared" si="54"/>
        <v>#REF!</v>
      </c>
      <c r="M91" s="194" t="e">
        <f t="shared" si="54"/>
        <v>#REF!</v>
      </c>
      <c r="N91" s="194" t="e">
        <f t="shared" si="54"/>
        <v>#REF!</v>
      </c>
      <c r="O91" s="194" t="e">
        <f t="shared" si="54"/>
        <v>#REF!</v>
      </c>
      <c r="P91" s="194" t="e">
        <f t="shared" si="54"/>
        <v>#REF!</v>
      </c>
      <c r="Q91" s="194" t="e">
        <f t="shared" si="54"/>
        <v>#REF!</v>
      </c>
      <c r="R91" s="194" t="e">
        <f t="shared" si="54"/>
        <v>#REF!</v>
      </c>
      <c r="S91" s="194" t="e">
        <f t="shared" si="54"/>
        <v>#REF!</v>
      </c>
      <c r="T91" s="194" t="e">
        <f t="shared" si="54"/>
        <v>#REF!</v>
      </c>
      <c r="U91" s="194">
        <f t="shared" si="54"/>
        <v>1998675</v>
      </c>
      <c r="V91" s="195" t="e">
        <f t="shared" si="54"/>
        <v>#REF!</v>
      </c>
      <c r="W91" s="66"/>
      <c r="X91" s="67"/>
      <c r="Y91" s="67"/>
      <c r="AA91" s="4"/>
    </row>
    <row r="94" spans="1:27" x14ac:dyDescent="0.3">
      <c r="F94" s="62"/>
      <c r="N94" s="138"/>
      <c r="O94" s="138"/>
      <c r="P94" s="138"/>
      <c r="Q94" s="138"/>
      <c r="R94" s="138"/>
      <c r="S94" s="138"/>
      <c r="T94" s="138"/>
      <c r="U94" s="138"/>
      <c r="V94" s="138"/>
    </row>
    <row r="95" spans="1:27" x14ac:dyDescent="0.3">
      <c r="F95" s="62"/>
    </row>
  </sheetData>
  <autoFilter ref="A1:V91" xr:uid="{00000000-0009-0000-0000-000009000000}"/>
  <mergeCells count="10">
    <mergeCell ref="F80:H80"/>
    <mergeCell ref="A89:D89"/>
    <mergeCell ref="A90:D90"/>
    <mergeCell ref="A91:D91"/>
    <mergeCell ref="A2:V2"/>
    <mergeCell ref="A3:V3"/>
    <mergeCell ref="F5:H5"/>
    <mergeCell ref="F16:H16"/>
    <mergeCell ref="F35:H35"/>
    <mergeCell ref="F44:H44"/>
  </mergeCells>
  <printOptions horizontalCentered="1"/>
  <pageMargins left="0.19685039370078741" right="0.19685039370078741" top="0.19685039370078741" bottom="0.19685039370078741" header="0.31496062992125984" footer="0.31496062992125984"/>
  <pageSetup scale="4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0"/>
  <sheetViews>
    <sheetView showGridLines="0" tabSelected="1" zoomScale="70" zoomScaleNormal="70" workbookViewId="0">
      <selection activeCell="D4" sqref="D4"/>
    </sheetView>
  </sheetViews>
  <sheetFormatPr baseColWidth="10" defaultColWidth="20.33203125" defaultRowHeight="15" x14ac:dyDescent="0.3"/>
  <cols>
    <col min="1" max="2" width="30.88671875" style="239" customWidth="1"/>
    <col min="3" max="3" width="36.44140625" style="35" customWidth="1"/>
    <col min="4" max="4" width="57.5546875" style="35" customWidth="1"/>
    <col min="5" max="5" width="16.44140625" style="97" customWidth="1"/>
    <col min="6" max="6" width="21.109375" style="102" bestFit="1" customWidth="1"/>
    <col min="7" max="7" width="18.6640625" style="35" customWidth="1"/>
    <col min="8" max="8" width="18.33203125" style="98" customWidth="1"/>
    <col min="9" max="9" width="92.33203125" style="101" customWidth="1"/>
    <col min="10" max="11" width="0" style="35" hidden="1" customWidth="1"/>
    <col min="12" max="12" width="21" style="84" bestFit="1" customWidth="1"/>
    <col min="13" max="13" width="11.6640625" style="35" customWidth="1"/>
    <col min="14" max="257" width="20.33203125" style="35"/>
    <col min="258" max="258" width="45.33203125" style="35" bestFit="1" customWidth="1"/>
    <col min="259" max="259" width="0" style="35" hidden="1" customWidth="1"/>
    <col min="260" max="260" width="15" style="35" bestFit="1" customWidth="1"/>
    <col min="261" max="261" width="12.33203125" style="35" bestFit="1" customWidth="1"/>
    <col min="262" max="264" width="16.6640625" style="35" bestFit="1" customWidth="1"/>
    <col min="265" max="265" width="73.33203125" style="35" customWidth="1"/>
    <col min="266" max="513" width="20.33203125" style="35"/>
    <col min="514" max="514" width="45.33203125" style="35" bestFit="1" customWidth="1"/>
    <col min="515" max="515" width="0" style="35" hidden="1" customWidth="1"/>
    <col min="516" max="516" width="15" style="35" bestFit="1" customWidth="1"/>
    <col min="517" max="517" width="12.33203125" style="35" bestFit="1" customWidth="1"/>
    <col min="518" max="520" width="16.6640625" style="35" bestFit="1" customWidth="1"/>
    <col min="521" max="521" width="73.33203125" style="35" customWidth="1"/>
    <col min="522" max="769" width="20.33203125" style="35"/>
    <col min="770" max="770" width="45.33203125" style="35" bestFit="1" customWidth="1"/>
    <col min="771" max="771" width="0" style="35" hidden="1" customWidth="1"/>
    <col min="772" max="772" width="15" style="35" bestFit="1" customWidth="1"/>
    <col min="773" max="773" width="12.33203125" style="35" bestFit="1" customWidth="1"/>
    <col min="774" max="776" width="16.6640625" style="35" bestFit="1" customWidth="1"/>
    <col min="777" max="777" width="73.33203125" style="35" customWidth="1"/>
    <col min="778" max="1025" width="20.33203125" style="35"/>
    <col min="1026" max="1026" width="45.33203125" style="35" bestFit="1" customWidth="1"/>
    <col min="1027" max="1027" width="0" style="35" hidden="1" customWidth="1"/>
    <col min="1028" max="1028" width="15" style="35" bestFit="1" customWidth="1"/>
    <col min="1029" max="1029" width="12.33203125" style="35" bestFit="1" customWidth="1"/>
    <col min="1030" max="1032" width="16.6640625" style="35" bestFit="1" customWidth="1"/>
    <col min="1033" max="1033" width="73.33203125" style="35" customWidth="1"/>
    <col min="1034" max="1281" width="20.33203125" style="35"/>
    <col min="1282" max="1282" width="45.33203125" style="35" bestFit="1" customWidth="1"/>
    <col min="1283" max="1283" width="0" style="35" hidden="1" customWidth="1"/>
    <col min="1284" max="1284" width="15" style="35" bestFit="1" customWidth="1"/>
    <col min="1285" max="1285" width="12.33203125" style="35" bestFit="1" customWidth="1"/>
    <col min="1286" max="1288" width="16.6640625" style="35" bestFit="1" customWidth="1"/>
    <col min="1289" max="1289" width="73.33203125" style="35" customWidth="1"/>
    <col min="1290" max="1537" width="20.33203125" style="35"/>
    <col min="1538" max="1538" width="45.33203125" style="35" bestFit="1" customWidth="1"/>
    <col min="1539" max="1539" width="0" style="35" hidden="1" customWidth="1"/>
    <col min="1540" max="1540" width="15" style="35" bestFit="1" customWidth="1"/>
    <col min="1541" max="1541" width="12.33203125" style="35" bestFit="1" customWidth="1"/>
    <col min="1542" max="1544" width="16.6640625" style="35" bestFit="1" customWidth="1"/>
    <col min="1545" max="1545" width="73.33203125" style="35" customWidth="1"/>
    <col min="1546" max="1793" width="20.33203125" style="35"/>
    <col min="1794" max="1794" width="45.33203125" style="35" bestFit="1" customWidth="1"/>
    <col min="1795" max="1795" width="0" style="35" hidden="1" customWidth="1"/>
    <col min="1796" max="1796" width="15" style="35" bestFit="1" customWidth="1"/>
    <col min="1797" max="1797" width="12.33203125" style="35" bestFit="1" customWidth="1"/>
    <col min="1798" max="1800" width="16.6640625" style="35" bestFit="1" customWidth="1"/>
    <col min="1801" max="1801" width="73.33203125" style="35" customWidth="1"/>
    <col min="1802" max="2049" width="20.33203125" style="35"/>
    <col min="2050" max="2050" width="45.33203125" style="35" bestFit="1" customWidth="1"/>
    <col min="2051" max="2051" width="0" style="35" hidden="1" customWidth="1"/>
    <col min="2052" max="2052" width="15" style="35" bestFit="1" customWidth="1"/>
    <col min="2053" max="2053" width="12.33203125" style="35" bestFit="1" customWidth="1"/>
    <col min="2054" max="2056" width="16.6640625" style="35" bestFit="1" customWidth="1"/>
    <col min="2057" max="2057" width="73.33203125" style="35" customWidth="1"/>
    <col min="2058" max="2305" width="20.33203125" style="35"/>
    <col min="2306" max="2306" width="45.33203125" style="35" bestFit="1" customWidth="1"/>
    <col min="2307" max="2307" width="0" style="35" hidden="1" customWidth="1"/>
    <col min="2308" max="2308" width="15" style="35" bestFit="1" customWidth="1"/>
    <col min="2309" max="2309" width="12.33203125" style="35" bestFit="1" customWidth="1"/>
    <col min="2310" max="2312" width="16.6640625" style="35" bestFit="1" customWidth="1"/>
    <col min="2313" max="2313" width="73.33203125" style="35" customWidth="1"/>
    <col min="2314" max="2561" width="20.33203125" style="35"/>
    <col min="2562" max="2562" width="45.33203125" style="35" bestFit="1" customWidth="1"/>
    <col min="2563" max="2563" width="0" style="35" hidden="1" customWidth="1"/>
    <col min="2564" max="2564" width="15" style="35" bestFit="1" customWidth="1"/>
    <col min="2565" max="2565" width="12.33203125" style="35" bestFit="1" customWidth="1"/>
    <col min="2566" max="2568" width="16.6640625" style="35" bestFit="1" customWidth="1"/>
    <col min="2569" max="2569" width="73.33203125" style="35" customWidth="1"/>
    <col min="2570" max="2817" width="20.33203125" style="35"/>
    <col min="2818" max="2818" width="45.33203125" style="35" bestFit="1" customWidth="1"/>
    <col min="2819" max="2819" width="0" style="35" hidden="1" customWidth="1"/>
    <col min="2820" max="2820" width="15" style="35" bestFit="1" customWidth="1"/>
    <col min="2821" max="2821" width="12.33203125" style="35" bestFit="1" customWidth="1"/>
    <col min="2822" max="2824" width="16.6640625" style="35" bestFit="1" customWidth="1"/>
    <col min="2825" max="2825" width="73.33203125" style="35" customWidth="1"/>
    <col min="2826" max="3073" width="20.33203125" style="35"/>
    <col min="3074" max="3074" width="45.33203125" style="35" bestFit="1" customWidth="1"/>
    <col min="3075" max="3075" width="0" style="35" hidden="1" customWidth="1"/>
    <col min="3076" max="3076" width="15" style="35" bestFit="1" customWidth="1"/>
    <col min="3077" max="3077" width="12.33203125" style="35" bestFit="1" customWidth="1"/>
    <col min="3078" max="3080" width="16.6640625" style="35" bestFit="1" customWidth="1"/>
    <col min="3081" max="3081" width="73.33203125" style="35" customWidth="1"/>
    <col min="3082" max="3329" width="20.33203125" style="35"/>
    <col min="3330" max="3330" width="45.33203125" style="35" bestFit="1" customWidth="1"/>
    <col min="3331" max="3331" width="0" style="35" hidden="1" customWidth="1"/>
    <col min="3332" max="3332" width="15" style="35" bestFit="1" customWidth="1"/>
    <col min="3333" max="3333" width="12.33203125" style="35" bestFit="1" customWidth="1"/>
    <col min="3334" max="3336" width="16.6640625" style="35" bestFit="1" customWidth="1"/>
    <col min="3337" max="3337" width="73.33203125" style="35" customWidth="1"/>
    <col min="3338" max="3585" width="20.33203125" style="35"/>
    <col min="3586" max="3586" width="45.33203125" style="35" bestFit="1" customWidth="1"/>
    <col min="3587" max="3587" width="0" style="35" hidden="1" customWidth="1"/>
    <col min="3588" max="3588" width="15" style="35" bestFit="1" customWidth="1"/>
    <col min="3589" max="3589" width="12.33203125" style="35" bestFit="1" customWidth="1"/>
    <col min="3590" max="3592" width="16.6640625" style="35" bestFit="1" customWidth="1"/>
    <col min="3593" max="3593" width="73.33203125" style="35" customWidth="1"/>
    <col min="3594" max="3841" width="20.33203125" style="35"/>
    <col min="3842" max="3842" width="45.33203125" style="35" bestFit="1" customWidth="1"/>
    <col min="3843" max="3843" width="0" style="35" hidden="1" customWidth="1"/>
    <col min="3844" max="3844" width="15" style="35" bestFit="1" customWidth="1"/>
    <col min="3845" max="3845" width="12.33203125" style="35" bestFit="1" customWidth="1"/>
    <col min="3846" max="3848" width="16.6640625" style="35" bestFit="1" customWidth="1"/>
    <col min="3849" max="3849" width="73.33203125" style="35" customWidth="1"/>
    <col min="3850" max="4097" width="20.33203125" style="35"/>
    <col min="4098" max="4098" width="45.33203125" style="35" bestFit="1" customWidth="1"/>
    <col min="4099" max="4099" width="0" style="35" hidden="1" customWidth="1"/>
    <col min="4100" max="4100" width="15" style="35" bestFit="1" customWidth="1"/>
    <col min="4101" max="4101" width="12.33203125" style="35" bestFit="1" customWidth="1"/>
    <col min="4102" max="4104" width="16.6640625" style="35" bestFit="1" customWidth="1"/>
    <col min="4105" max="4105" width="73.33203125" style="35" customWidth="1"/>
    <col min="4106" max="4353" width="20.33203125" style="35"/>
    <col min="4354" max="4354" width="45.33203125" style="35" bestFit="1" customWidth="1"/>
    <col min="4355" max="4355" width="0" style="35" hidden="1" customWidth="1"/>
    <col min="4356" max="4356" width="15" style="35" bestFit="1" customWidth="1"/>
    <col min="4357" max="4357" width="12.33203125" style="35" bestFit="1" customWidth="1"/>
    <col min="4358" max="4360" width="16.6640625" style="35" bestFit="1" customWidth="1"/>
    <col min="4361" max="4361" width="73.33203125" style="35" customWidth="1"/>
    <col min="4362" max="4609" width="20.33203125" style="35"/>
    <col min="4610" max="4610" width="45.33203125" style="35" bestFit="1" customWidth="1"/>
    <col min="4611" max="4611" width="0" style="35" hidden="1" customWidth="1"/>
    <col min="4612" max="4612" width="15" style="35" bestFit="1" customWidth="1"/>
    <col min="4613" max="4613" width="12.33203125" style="35" bestFit="1" customWidth="1"/>
    <col min="4614" max="4616" width="16.6640625" style="35" bestFit="1" customWidth="1"/>
    <col min="4617" max="4617" width="73.33203125" style="35" customWidth="1"/>
    <col min="4618" max="4865" width="20.33203125" style="35"/>
    <col min="4866" max="4866" width="45.33203125" style="35" bestFit="1" customWidth="1"/>
    <col min="4867" max="4867" width="0" style="35" hidden="1" customWidth="1"/>
    <col min="4868" max="4868" width="15" style="35" bestFit="1" customWidth="1"/>
    <col min="4869" max="4869" width="12.33203125" style="35" bestFit="1" customWidth="1"/>
    <col min="4870" max="4872" width="16.6640625" style="35" bestFit="1" customWidth="1"/>
    <col min="4873" max="4873" width="73.33203125" style="35" customWidth="1"/>
    <col min="4874" max="5121" width="20.33203125" style="35"/>
    <col min="5122" max="5122" width="45.33203125" style="35" bestFit="1" customWidth="1"/>
    <col min="5123" max="5123" width="0" style="35" hidden="1" customWidth="1"/>
    <col min="5124" max="5124" width="15" style="35" bestFit="1" customWidth="1"/>
    <col min="5125" max="5125" width="12.33203125" style="35" bestFit="1" customWidth="1"/>
    <col min="5126" max="5128" width="16.6640625" style="35" bestFit="1" customWidth="1"/>
    <col min="5129" max="5129" width="73.33203125" style="35" customWidth="1"/>
    <col min="5130" max="5377" width="20.33203125" style="35"/>
    <col min="5378" max="5378" width="45.33203125" style="35" bestFit="1" customWidth="1"/>
    <col min="5379" max="5379" width="0" style="35" hidden="1" customWidth="1"/>
    <col min="5380" max="5380" width="15" style="35" bestFit="1" customWidth="1"/>
    <col min="5381" max="5381" width="12.33203125" style="35" bestFit="1" customWidth="1"/>
    <col min="5382" max="5384" width="16.6640625" style="35" bestFit="1" customWidth="1"/>
    <col min="5385" max="5385" width="73.33203125" style="35" customWidth="1"/>
    <col min="5386" max="5633" width="20.33203125" style="35"/>
    <col min="5634" max="5634" width="45.33203125" style="35" bestFit="1" customWidth="1"/>
    <col min="5635" max="5635" width="0" style="35" hidden="1" customWidth="1"/>
    <col min="5636" max="5636" width="15" style="35" bestFit="1" customWidth="1"/>
    <col min="5637" max="5637" width="12.33203125" style="35" bestFit="1" customWidth="1"/>
    <col min="5638" max="5640" width="16.6640625" style="35" bestFit="1" customWidth="1"/>
    <col min="5641" max="5641" width="73.33203125" style="35" customWidth="1"/>
    <col min="5642" max="5889" width="20.33203125" style="35"/>
    <col min="5890" max="5890" width="45.33203125" style="35" bestFit="1" customWidth="1"/>
    <col min="5891" max="5891" width="0" style="35" hidden="1" customWidth="1"/>
    <col min="5892" max="5892" width="15" style="35" bestFit="1" customWidth="1"/>
    <col min="5893" max="5893" width="12.33203125" style="35" bestFit="1" customWidth="1"/>
    <col min="5894" max="5896" width="16.6640625" style="35" bestFit="1" customWidth="1"/>
    <col min="5897" max="5897" width="73.33203125" style="35" customWidth="1"/>
    <col min="5898" max="6145" width="20.33203125" style="35"/>
    <col min="6146" max="6146" width="45.33203125" style="35" bestFit="1" customWidth="1"/>
    <col min="6147" max="6147" width="0" style="35" hidden="1" customWidth="1"/>
    <col min="6148" max="6148" width="15" style="35" bestFit="1" customWidth="1"/>
    <col min="6149" max="6149" width="12.33203125" style="35" bestFit="1" customWidth="1"/>
    <col min="6150" max="6152" width="16.6640625" style="35" bestFit="1" customWidth="1"/>
    <col min="6153" max="6153" width="73.33203125" style="35" customWidth="1"/>
    <col min="6154" max="6401" width="20.33203125" style="35"/>
    <col min="6402" max="6402" width="45.33203125" style="35" bestFit="1" customWidth="1"/>
    <col min="6403" max="6403" width="0" style="35" hidden="1" customWidth="1"/>
    <col min="6404" max="6404" width="15" style="35" bestFit="1" customWidth="1"/>
    <col min="6405" max="6405" width="12.33203125" style="35" bestFit="1" customWidth="1"/>
    <col min="6406" max="6408" width="16.6640625" style="35" bestFit="1" customWidth="1"/>
    <col min="6409" max="6409" width="73.33203125" style="35" customWidth="1"/>
    <col min="6410" max="6657" width="20.33203125" style="35"/>
    <col min="6658" max="6658" width="45.33203125" style="35" bestFit="1" customWidth="1"/>
    <col min="6659" max="6659" width="0" style="35" hidden="1" customWidth="1"/>
    <col min="6660" max="6660" width="15" style="35" bestFit="1" customWidth="1"/>
    <col min="6661" max="6661" width="12.33203125" style="35" bestFit="1" customWidth="1"/>
    <col min="6662" max="6664" width="16.6640625" style="35" bestFit="1" customWidth="1"/>
    <col min="6665" max="6665" width="73.33203125" style="35" customWidth="1"/>
    <col min="6666" max="6913" width="20.33203125" style="35"/>
    <col min="6914" max="6914" width="45.33203125" style="35" bestFit="1" customWidth="1"/>
    <col min="6915" max="6915" width="0" style="35" hidden="1" customWidth="1"/>
    <col min="6916" max="6916" width="15" style="35" bestFit="1" customWidth="1"/>
    <col min="6917" max="6917" width="12.33203125" style="35" bestFit="1" customWidth="1"/>
    <col min="6918" max="6920" width="16.6640625" style="35" bestFit="1" customWidth="1"/>
    <col min="6921" max="6921" width="73.33203125" style="35" customWidth="1"/>
    <col min="6922" max="7169" width="20.33203125" style="35"/>
    <col min="7170" max="7170" width="45.33203125" style="35" bestFit="1" customWidth="1"/>
    <col min="7171" max="7171" width="0" style="35" hidden="1" customWidth="1"/>
    <col min="7172" max="7172" width="15" style="35" bestFit="1" customWidth="1"/>
    <col min="7173" max="7173" width="12.33203125" style="35" bestFit="1" customWidth="1"/>
    <col min="7174" max="7176" width="16.6640625" style="35" bestFit="1" customWidth="1"/>
    <col min="7177" max="7177" width="73.33203125" style="35" customWidth="1"/>
    <col min="7178" max="7425" width="20.33203125" style="35"/>
    <col min="7426" max="7426" width="45.33203125" style="35" bestFit="1" customWidth="1"/>
    <col min="7427" max="7427" width="0" style="35" hidden="1" customWidth="1"/>
    <col min="7428" max="7428" width="15" style="35" bestFit="1" customWidth="1"/>
    <col min="7429" max="7429" width="12.33203125" style="35" bestFit="1" customWidth="1"/>
    <col min="7430" max="7432" width="16.6640625" style="35" bestFit="1" customWidth="1"/>
    <col min="7433" max="7433" width="73.33203125" style="35" customWidth="1"/>
    <col min="7434" max="7681" width="20.33203125" style="35"/>
    <col min="7682" max="7682" width="45.33203125" style="35" bestFit="1" customWidth="1"/>
    <col min="7683" max="7683" width="0" style="35" hidden="1" customWidth="1"/>
    <col min="7684" max="7684" width="15" style="35" bestFit="1" customWidth="1"/>
    <col min="7685" max="7685" width="12.33203125" style="35" bestFit="1" customWidth="1"/>
    <col min="7686" max="7688" width="16.6640625" style="35" bestFit="1" customWidth="1"/>
    <col min="7689" max="7689" width="73.33203125" style="35" customWidth="1"/>
    <col min="7690" max="7937" width="20.33203125" style="35"/>
    <col min="7938" max="7938" width="45.33203125" style="35" bestFit="1" customWidth="1"/>
    <col min="7939" max="7939" width="0" style="35" hidden="1" customWidth="1"/>
    <col min="7940" max="7940" width="15" style="35" bestFit="1" customWidth="1"/>
    <col min="7941" max="7941" width="12.33203125" style="35" bestFit="1" customWidth="1"/>
    <col min="7942" max="7944" width="16.6640625" style="35" bestFit="1" customWidth="1"/>
    <col min="7945" max="7945" width="73.33203125" style="35" customWidth="1"/>
    <col min="7946" max="8193" width="20.33203125" style="35"/>
    <col min="8194" max="8194" width="45.33203125" style="35" bestFit="1" customWidth="1"/>
    <col min="8195" max="8195" width="0" style="35" hidden="1" customWidth="1"/>
    <col min="8196" max="8196" width="15" style="35" bestFit="1" customWidth="1"/>
    <col min="8197" max="8197" width="12.33203125" style="35" bestFit="1" customWidth="1"/>
    <col min="8198" max="8200" width="16.6640625" style="35" bestFit="1" customWidth="1"/>
    <col min="8201" max="8201" width="73.33203125" style="35" customWidth="1"/>
    <col min="8202" max="8449" width="20.33203125" style="35"/>
    <col min="8450" max="8450" width="45.33203125" style="35" bestFit="1" customWidth="1"/>
    <col min="8451" max="8451" width="0" style="35" hidden="1" customWidth="1"/>
    <col min="8452" max="8452" width="15" style="35" bestFit="1" customWidth="1"/>
    <col min="8453" max="8453" width="12.33203125" style="35" bestFit="1" customWidth="1"/>
    <col min="8454" max="8456" width="16.6640625" style="35" bestFit="1" customWidth="1"/>
    <col min="8457" max="8457" width="73.33203125" style="35" customWidth="1"/>
    <col min="8458" max="8705" width="20.33203125" style="35"/>
    <col min="8706" max="8706" width="45.33203125" style="35" bestFit="1" customWidth="1"/>
    <col min="8707" max="8707" width="0" style="35" hidden="1" customWidth="1"/>
    <col min="8708" max="8708" width="15" style="35" bestFit="1" customWidth="1"/>
    <col min="8709" max="8709" width="12.33203125" style="35" bestFit="1" customWidth="1"/>
    <col min="8710" max="8712" width="16.6640625" style="35" bestFit="1" customWidth="1"/>
    <col min="8713" max="8713" width="73.33203125" style="35" customWidth="1"/>
    <col min="8714" max="8961" width="20.33203125" style="35"/>
    <col min="8962" max="8962" width="45.33203125" style="35" bestFit="1" customWidth="1"/>
    <col min="8963" max="8963" width="0" style="35" hidden="1" customWidth="1"/>
    <col min="8964" max="8964" width="15" style="35" bestFit="1" customWidth="1"/>
    <col min="8965" max="8965" width="12.33203125" style="35" bestFit="1" customWidth="1"/>
    <col min="8966" max="8968" width="16.6640625" style="35" bestFit="1" customWidth="1"/>
    <col min="8969" max="8969" width="73.33203125" style="35" customWidth="1"/>
    <col min="8970" max="9217" width="20.33203125" style="35"/>
    <col min="9218" max="9218" width="45.33203125" style="35" bestFit="1" customWidth="1"/>
    <col min="9219" max="9219" width="0" style="35" hidden="1" customWidth="1"/>
    <col min="9220" max="9220" width="15" style="35" bestFit="1" customWidth="1"/>
    <col min="9221" max="9221" width="12.33203125" style="35" bestFit="1" customWidth="1"/>
    <col min="9222" max="9224" width="16.6640625" style="35" bestFit="1" customWidth="1"/>
    <col min="9225" max="9225" width="73.33203125" style="35" customWidth="1"/>
    <col min="9226" max="9473" width="20.33203125" style="35"/>
    <col min="9474" max="9474" width="45.33203125" style="35" bestFit="1" customWidth="1"/>
    <col min="9475" max="9475" width="0" style="35" hidden="1" customWidth="1"/>
    <col min="9476" max="9476" width="15" style="35" bestFit="1" customWidth="1"/>
    <col min="9477" max="9477" width="12.33203125" style="35" bestFit="1" customWidth="1"/>
    <col min="9478" max="9480" width="16.6640625" style="35" bestFit="1" customWidth="1"/>
    <col min="9481" max="9481" width="73.33203125" style="35" customWidth="1"/>
    <col min="9482" max="9729" width="20.33203125" style="35"/>
    <col min="9730" max="9730" width="45.33203125" style="35" bestFit="1" customWidth="1"/>
    <col min="9731" max="9731" width="0" style="35" hidden="1" customWidth="1"/>
    <col min="9732" max="9732" width="15" style="35" bestFit="1" customWidth="1"/>
    <col min="9733" max="9733" width="12.33203125" style="35" bestFit="1" customWidth="1"/>
    <col min="9734" max="9736" width="16.6640625" style="35" bestFit="1" customWidth="1"/>
    <col min="9737" max="9737" width="73.33203125" style="35" customWidth="1"/>
    <col min="9738" max="9985" width="20.33203125" style="35"/>
    <col min="9986" max="9986" width="45.33203125" style="35" bestFit="1" customWidth="1"/>
    <col min="9987" max="9987" width="0" style="35" hidden="1" customWidth="1"/>
    <col min="9988" max="9988" width="15" style="35" bestFit="1" customWidth="1"/>
    <col min="9989" max="9989" width="12.33203125" style="35" bestFit="1" customWidth="1"/>
    <col min="9990" max="9992" width="16.6640625" style="35" bestFit="1" customWidth="1"/>
    <col min="9993" max="9993" width="73.33203125" style="35" customWidth="1"/>
    <col min="9994" max="10241" width="20.33203125" style="35"/>
    <col min="10242" max="10242" width="45.33203125" style="35" bestFit="1" customWidth="1"/>
    <col min="10243" max="10243" width="0" style="35" hidden="1" customWidth="1"/>
    <col min="10244" max="10244" width="15" style="35" bestFit="1" customWidth="1"/>
    <col min="10245" max="10245" width="12.33203125" style="35" bestFit="1" customWidth="1"/>
    <col min="10246" max="10248" width="16.6640625" style="35" bestFit="1" customWidth="1"/>
    <col min="10249" max="10249" width="73.33203125" style="35" customWidth="1"/>
    <col min="10250" max="10497" width="20.33203125" style="35"/>
    <col min="10498" max="10498" width="45.33203125" style="35" bestFit="1" customWidth="1"/>
    <col min="10499" max="10499" width="0" style="35" hidden="1" customWidth="1"/>
    <col min="10500" max="10500" width="15" style="35" bestFit="1" customWidth="1"/>
    <col min="10501" max="10501" width="12.33203125" style="35" bestFit="1" customWidth="1"/>
    <col min="10502" max="10504" width="16.6640625" style="35" bestFit="1" customWidth="1"/>
    <col min="10505" max="10505" width="73.33203125" style="35" customWidth="1"/>
    <col min="10506" max="10753" width="20.33203125" style="35"/>
    <col min="10754" max="10754" width="45.33203125" style="35" bestFit="1" customWidth="1"/>
    <col min="10755" max="10755" width="0" style="35" hidden="1" customWidth="1"/>
    <col min="10756" max="10756" width="15" style="35" bestFit="1" customWidth="1"/>
    <col min="10757" max="10757" width="12.33203125" style="35" bestFit="1" customWidth="1"/>
    <col min="10758" max="10760" width="16.6640625" style="35" bestFit="1" customWidth="1"/>
    <col min="10761" max="10761" width="73.33203125" style="35" customWidth="1"/>
    <col min="10762" max="11009" width="20.33203125" style="35"/>
    <col min="11010" max="11010" width="45.33203125" style="35" bestFit="1" customWidth="1"/>
    <col min="11011" max="11011" width="0" style="35" hidden="1" customWidth="1"/>
    <col min="11012" max="11012" width="15" style="35" bestFit="1" customWidth="1"/>
    <col min="11013" max="11013" width="12.33203125" style="35" bestFit="1" customWidth="1"/>
    <col min="11014" max="11016" width="16.6640625" style="35" bestFit="1" customWidth="1"/>
    <col min="11017" max="11017" width="73.33203125" style="35" customWidth="1"/>
    <col min="11018" max="11265" width="20.33203125" style="35"/>
    <col min="11266" max="11266" width="45.33203125" style="35" bestFit="1" customWidth="1"/>
    <col min="11267" max="11267" width="0" style="35" hidden="1" customWidth="1"/>
    <col min="11268" max="11268" width="15" style="35" bestFit="1" customWidth="1"/>
    <col min="11269" max="11269" width="12.33203125" style="35" bestFit="1" customWidth="1"/>
    <col min="11270" max="11272" width="16.6640625" style="35" bestFit="1" customWidth="1"/>
    <col min="11273" max="11273" width="73.33203125" style="35" customWidth="1"/>
    <col min="11274" max="11521" width="20.33203125" style="35"/>
    <col min="11522" max="11522" width="45.33203125" style="35" bestFit="1" customWidth="1"/>
    <col min="11523" max="11523" width="0" style="35" hidden="1" customWidth="1"/>
    <col min="11524" max="11524" width="15" style="35" bestFit="1" customWidth="1"/>
    <col min="11525" max="11525" width="12.33203125" style="35" bestFit="1" customWidth="1"/>
    <col min="11526" max="11528" width="16.6640625" style="35" bestFit="1" customWidth="1"/>
    <col min="11529" max="11529" width="73.33203125" style="35" customWidth="1"/>
    <col min="11530" max="11777" width="20.33203125" style="35"/>
    <col min="11778" max="11778" width="45.33203125" style="35" bestFit="1" customWidth="1"/>
    <col min="11779" max="11779" width="0" style="35" hidden="1" customWidth="1"/>
    <col min="11780" max="11780" width="15" style="35" bestFit="1" customWidth="1"/>
    <col min="11781" max="11781" width="12.33203125" style="35" bestFit="1" customWidth="1"/>
    <col min="11782" max="11784" width="16.6640625" style="35" bestFit="1" customWidth="1"/>
    <col min="11785" max="11785" width="73.33203125" style="35" customWidth="1"/>
    <col min="11786" max="12033" width="20.33203125" style="35"/>
    <col min="12034" max="12034" width="45.33203125" style="35" bestFit="1" customWidth="1"/>
    <col min="12035" max="12035" width="0" style="35" hidden="1" customWidth="1"/>
    <col min="12036" max="12036" width="15" style="35" bestFit="1" customWidth="1"/>
    <col min="12037" max="12037" width="12.33203125" style="35" bestFit="1" customWidth="1"/>
    <col min="12038" max="12040" width="16.6640625" style="35" bestFit="1" customWidth="1"/>
    <col min="12041" max="12041" width="73.33203125" style="35" customWidth="1"/>
    <col min="12042" max="12289" width="20.33203125" style="35"/>
    <col min="12290" max="12290" width="45.33203125" style="35" bestFit="1" customWidth="1"/>
    <col min="12291" max="12291" width="0" style="35" hidden="1" customWidth="1"/>
    <col min="12292" max="12292" width="15" style="35" bestFit="1" customWidth="1"/>
    <col min="12293" max="12293" width="12.33203125" style="35" bestFit="1" customWidth="1"/>
    <col min="12294" max="12296" width="16.6640625" style="35" bestFit="1" customWidth="1"/>
    <col min="12297" max="12297" width="73.33203125" style="35" customWidth="1"/>
    <col min="12298" max="12545" width="20.33203125" style="35"/>
    <col min="12546" max="12546" width="45.33203125" style="35" bestFit="1" customWidth="1"/>
    <col min="12547" max="12547" width="0" style="35" hidden="1" customWidth="1"/>
    <col min="12548" max="12548" width="15" style="35" bestFit="1" customWidth="1"/>
    <col min="12549" max="12549" width="12.33203125" style="35" bestFit="1" customWidth="1"/>
    <col min="12550" max="12552" width="16.6640625" style="35" bestFit="1" customWidth="1"/>
    <col min="12553" max="12553" width="73.33203125" style="35" customWidth="1"/>
    <col min="12554" max="12801" width="20.33203125" style="35"/>
    <col min="12802" max="12802" width="45.33203125" style="35" bestFit="1" customWidth="1"/>
    <col min="12803" max="12803" width="0" style="35" hidden="1" customWidth="1"/>
    <col min="12804" max="12804" width="15" style="35" bestFit="1" customWidth="1"/>
    <col min="12805" max="12805" width="12.33203125" style="35" bestFit="1" customWidth="1"/>
    <col min="12806" max="12808" width="16.6640625" style="35" bestFit="1" customWidth="1"/>
    <col min="12809" max="12809" width="73.33203125" style="35" customWidth="1"/>
    <col min="12810" max="13057" width="20.33203125" style="35"/>
    <col min="13058" max="13058" width="45.33203125" style="35" bestFit="1" customWidth="1"/>
    <col min="13059" max="13059" width="0" style="35" hidden="1" customWidth="1"/>
    <col min="13060" max="13060" width="15" style="35" bestFit="1" customWidth="1"/>
    <col min="13061" max="13061" width="12.33203125" style="35" bestFit="1" customWidth="1"/>
    <col min="13062" max="13064" width="16.6640625" style="35" bestFit="1" customWidth="1"/>
    <col min="13065" max="13065" width="73.33203125" style="35" customWidth="1"/>
    <col min="13066" max="13313" width="20.33203125" style="35"/>
    <col min="13314" max="13314" width="45.33203125" style="35" bestFit="1" customWidth="1"/>
    <col min="13315" max="13315" width="0" style="35" hidden="1" customWidth="1"/>
    <col min="13316" max="13316" width="15" style="35" bestFit="1" customWidth="1"/>
    <col min="13317" max="13317" width="12.33203125" style="35" bestFit="1" customWidth="1"/>
    <col min="13318" max="13320" width="16.6640625" style="35" bestFit="1" customWidth="1"/>
    <col min="13321" max="13321" width="73.33203125" style="35" customWidth="1"/>
    <col min="13322" max="13569" width="20.33203125" style="35"/>
    <col min="13570" max="13570" width="45.33203125" style="35" bestFit="1" customWidth="1"/>
    <col min="13571" max="13571" width="0" style="35" hidden="1" customWidth="1"/>
    <col min="13572" max="13572" width="15" style="35" bestFit="1" customWidth="1"/>
    <col min="13573" max="13573" width="12.33203125" style="35" bestFit="1" customWidth="1"/>
    <col min="13574" max="13576" width="16.6640625" style="35" bestFit="1" customWidth="1"/>
    <col min="13577" max="13577" width="73.33203125" style="35" customWidth="1"/>
    <col min="13578" max="13825" width="20.33203125" style="35"/>
    <col min="13826" max="13826" width="45.33203125" style="35" bestFit="1" customWidth="1"/>
    <col min="13827" max="13827" width="0" style="35" hidden="1" customWidth="1"/>
    <col min="13828" max="13828" width="15" style="35" bestFit="1" customWidth="1"/>
    <col min="13829" max="13829" width="12.33203125" style="35" bestFit="1" customWidth="1"/>
    <col min="13830" max="13832" width="16.6640625" style="35" bestFit="1" customWidth="1"/>
    <col min="13833" max="13833" width="73.33203125" style="35" customWidth="1"/>
    <col min="13834" max="14081" width="20.33203125" style="35"/>
    <col min="14082" max="14082" width="45.33203125" style="35" bestFit="1" customWidth="1"/>
    <col min="14083" max="14083" width="0" style="35" hidden="1" customWidth="1"/>
    <col min="14084" max="14084" width="15" style="35" bestFit="1" customWidth="1"/>
    <col min="14085" max="14085" width="12.33203125" style="35" bestFit="1" customWidth="1"/>
    <col min="14086" max="14088" width="16.6640625" style="35" bestFit="1" customWidth="1"/>
    <col min="14089" max="14089" width="73.33203125" style="35" customWidth="1"/>
    <col min="14090" max="14337" width="20.33203125" style="35"/>
    <col min="14338" max="14338" width="45.33203125" style="35" bestFit="1" customWidth="1"/>
    <col min="14339" max="14339" width="0" style="35" hidden="1" customWidth="1"/>
    <col min="14340" max="14340" width="15" style="35" bestFit="1" customWidth="1"/>
    <col min="14341" max="14341" width="12.33203125" style="35" bestFit="1" customWidth="1"/>
    <col min="14342" max="14344" width="16.6640625" style="35" bestFit="1" customWidth="1"/>
    <col min="14345" max="14345" width="73.33203125" style="35" customWidth="1"/>
    <col min="14346" max="14593" width="20.33203125" style="35"/>
    <col min="14594" max="14594" width="45.33203125" style="35" bestFit="1" customWidth="1"/>
    <col min="14595" max="14595" width="0" style="35" hidden="1" customWidth="1"/>
    <col min="14596" max="14596" width="15" style="35" bestFit="1" customWidth="1"/>
    <col min="14597" max="14597" width="12.33203125" style="35" bestFit="1" customWidth="1"/>
    <col min="14598" max="14600" width="16.6640625" style="35" bestFit="1" customWidth="1"/>
    <col min="14601" max="14601" width="73.33203125" style="35" customWidth="1"/>
    <col min="14602" max="14849" width="20.33203125" style="35"/>
    <col min="14850" max="14850" width="45.33203125" style="35" bestFit="1" customWidth="1"/>
    <col min="14851" max="14851" width="0" style="35" hidden="1" customWidth="1"/>
    <col min="14852" max="14852" width="15" style="35" bestFit="1" customWidth="1"/>
    <col min="14853" max="14853" width="12.33203125" style="35" bestFit="1" customWidth="1"/>
    <col min="14854" max="14856" width="16.6640625" style="35" bestFit="1" customWidth="1"/>
    <col min="14857" max="14857" width="73.33203125" style="35" customWidth="1"/>
    <col min="14858" max="15105" width="20.33203125" style="35"/>
    <col min="15106" max="15106" width="45.33203125" style="35" bestFit="1" customWidth="1"/>
    <col min="15107" max="15107" width="0" style="35" hidden="1" customWidth="1"/>
    <col min="15108" max="15108" width="15" style="35" bestFit="1" customWidth="1"/>
    <col min="15109" max="15109" width="12.33203125" style="35" bestFit="1" customWidth="1"/>
    <col min="15110" max="15112" width="16.6640625" style="35" bestFit="1" customWidth="1"/>
    <col min="15113" max="15113" width="73.33203125" style="35" customWidth="1"/>
    <col min="15114" max="15361" width="20.33203125" style="35"/>
    <col min="15362" max="15362" width="45.33203125" style="35" bestFit="1" customWidth="1"/>
    <col min="15363" max="15363" width="0" style="35" hidden="1" customWidth="1"/>
    <col min="15364" max="15364" width="15" style="35" bestFit="1" customWidth="1"/>
    <col min="15365" max="15365" width="12.33203125" style="35" bestFit="1" customWidth="1"/>
    <col min="15366" max="15368" width="16.6640625" style="35" bestFit="1" customWidth="1"/>
    <col min="15369" max="15369" width="73.33203125" style="35" customWidth="1"/>
    <col min="15370" max="15617" width="20.33203125" style="35"/>
    <col min="15618" max="15618" width="45.33203125" style="35" bestFit="1" customWidth="1"/>
    <col min="15619" max="15619" width="0" style="35" hidden="1" customWidth="1"/>
    <col min="15620" max="15620" width="15" style="35" bestFit="1" customWidth="1"/>
    <col min="15621" max="15621" width="12.33203125" style="35" bestFit="1" customWidth="1"/>
    <col min="15622" max="15624" width="16.6640625" style="35" bestFit="1" customWidth="1"/>
    <col min="15625" max="15625" width="73.33203125" style="35" customWidth="1"/>
    <col min="15626" max="15873" width="20.33203125" style="35"/>
    <col min="15874" max="15874" width="45.33203125" style="35" bestFit="1" customWidth="1"/>
    <col min="15875" max="15875" width="0" style="35" hidden="1" customWidth="1"/>
    <col min="15876" max="15876" width="15" style="35" bestFit="1" customWidth="1"/>
    <col min="15877" max="15877" width="12.33203125" style="35" bestFit="1" customWidth="1"/>
    <col min="15878" max="15880" width="16.6640625" style="35" bestFit="1" customWidth="1"/>
    <col min="15881" max="15881" width="73.33203125" style="35" customWidth="1"/>
    <col min="15882" max="16129" width="20.33203125" style="35"/>
    <col min="16130" max="16130" width="45.33203125" style="35" bestFit="1" customWidth="1"/>
    <col min="16131" max="16131" width="0" style="35" hidden="1" customWidth="1"/>
    <col min="16132" max="16132" width="15" style="35" bestFit="1" customWidth="1"/>
    <col min="16133" max="16133" width="12.33203125" style="35" bestFit="1" customWidth="1"/>
    <col min="16134" max="16136" width="16.6640625" style="35" bestFit="1" customWidth="1"/>
    <col min="16137" max="16137" width="73.33203125" style="35" customWidth="1"/>
    <col min="16138" max="16384" width="20.33203125" style="35"/>
  </cols>
  <sheetData>
    <row r="1" spans="1:14" s="36" customFormat="1" ht="18" customHeight="1" x14ac:dyDescent="0.25">
      <c r="A1" s="284" t="s">
        <v>33</v>
      </c>
      <c r="B1" s="284"/>
      <c r="C1" s="284"/>
      <c r="D1" s="284"/>
      <c r="E1" s="284"/>
      <c r="F1" s="284"/>
      <c r="G1" s="284"/>
      <c r="H1" s="284"/>
      <c r="I1" s="284"/>
    </row>
    <row r="2" spans="1:14" s="36" customFormat="1" ht="18" customHeight="1" x14ac:dyDescent="0.25">
      <c r="A2" s="284" t="s">
        <v>180</v>
      </c>
      <c r="B2" s="284"/>
      <c r="C2" s="284"/>
      <c r="D2" s="284"/>
      <c r="E2" s="284"/>
      <c r="F2" s="284"/>
      <c r="G2" s="284"/>
      <c r="H2" s="284"/>
      <c r="I2" s="284"/>
    </row>
    <row r="3" spans="1:14" ht="15.6" thickBot="1" x14ac:dyDescent="0.35"/>
    <row r="4" spans="1:14" s="91" customFormat="1" ht="34.799999999999997" customHeight="1" thickBot="1" x14ac:dyDescent="0.35">
      <c r="A4" s="274" t="s">
        <v>176</v>
      </c>
      <c r="B4" s="274" t="s">
        <v>181</v>
      </c>
      <c r="C4" s="275" t="s">
        <v>59</v>
      </c>
      <c r="D4" s="275" t="s">
        <v>187</v>
      </c>
      <c r="E4" s="276" t="s">
        <v>95</v>
      </c>
      <c r="F4" s="275" t="s">
        <v>60</v>
      </c>
      <c r="G4" s="275" t="s">
        <v>177</v>
      </c>
      <c r="H4" s="276" t="s">
        <v>111</v>
      </c>
      <c r="I4" s="277" t="s">
        <v>94</v>
      </c>
      <c r="L4" s="83"/>
    </row>
    <row r="5" spans="1:14" s="88" customFormat="1" ht="48" customHeight="1" x14ac:dyDescent="0.3">
      <c r="A5" s="278" t="s">
        <v>172</v>
      </c>
      <c r="B5" s="278" t="s">
        <v>182</v>
      </c>
      <c r="C5" s="254" t="s">
        <v>189</v>
      </c>
      <c r="D5" s="285" t="s">
        <v>188</v>
      </c>
      <c r="E5" s="90">
        <f>+H5/F5</f>
        <v>222075</v>
      </c>
      <c r="F5" s="86">
        <v>3</v>
      </c>
      <c r="G5" s="93" t="s">
        <v>101</v>
      </c>
      <c r="H5" s="255">
        <v>666225</v>
      </c>
      <c r="I5" s="124" t="s">
        <v>145</v>
      </c>
    </row>
    <row r="6" spans="1:14" s="88" customFormat="1" ht="48" customHeight="1" x14ac:dyDescent="0.3">
      <c r="A6" s="256" t="s">
        <v>178</v>
      </c>
      <c r="B6" s="256" t="s">
        <v>183</v>
      </c>
      <c r="C6" s="254" t="s">
        <v>189</v>
      </c>
      <c r="D6" s="285" t="s">
        <v>188</v>
      </c>
      <c r="E6" s="90">
        <f>+H6/F6</f>
        <v>222075</v>
      </c>
      <c r="F6" s="86">
        <v>3</v>
      </c>
      <c r="G6" s="93" t="s">
        <v>101</v>
      </c>
      <c r="H6" s="255">
        <v>666225</v>
      </c>
      <c r="I6" s="124" t="s">
        <v>145</v>
      </c>
    </row>
    <row r="7" spans="1:14" ht="45" x14ac:dyDescent="0.3">
      <c r="A7" s="256"/>
      <c r="B7" s="256"/>
      <c r="C7" s="257" t="s">
        <v>126</v>
      </c>
      <c r="D7" s="124" t="s">
        <v>192</v>
      </c>
      <c r="E7" s="85">
        <v>1800000</v>
      </c>
      <c r="F7" s="103">
        <v>1</v>
      </c>
      <c r="G7" s="258" t="s">
        <v>113</v>
      </c>
      <c r="H7" s="85">
        <f t="shared" ref="H7" si="0">+E7*F7</f>
        <v>1800000</v>
      </c>
      <c r="I7" s="259" t="s">
        <v>152</v>
      </c>
      <c r="M7" s="99"/>
    </row>
    <row r="8" spans="1:14" ht="60" x14ac:dyDescent="0.3">
      <c r="A8" s="256"/>
      <c r="B8" s="256"/>
      <c r="C8" s="257" t="s">
        <v>190</v>
      </c>
      <c r="D8" s="124" t="s">
        <v>192</v>
      </c>
      <c r="E8" s="85">
        <v>700000</v>
      </c>
      <c r="F8" s="92">
        <v>5</v>
      </c>
      <c r="G8" s="93" t="s">
        <v>112</v>
      </c>
      <c r="H8" s="85">
        <f t="shared" ref="H8:H9" si="1">+E8*F8</f>
        <v>3500000</v>
      </c>
      <c r="I8" s="260" t="s">
        <v>153</v>
      </c>
      <c r="J8" s="252" t="s">
        <v>121</v>
      </c>
      <c r="K8" s="253"/>
      <c r="M8" s="99"/>
    </row>
    <row r="9" spans="1:14" ht="32.4" customHeight="1" x14ac:dyDescent="0.3">
      <c r="A9" s="256"/>
      <c r="B9" s="256"/>
      <c r="C9" s="257" t="s">
        <v>191</v>
      </c>
      <c r="D9" s="124" t="s">
        <v>192</v>
      </c>
      <c r="E9" s="85">
        <v>300000</v>
      </c>
      <c r="F9" s="92">
        <v>1</v>
      </c>
      <c r="G9" s="93" t="s">
        <v>112</v>
      </c>
      <c r="H9" s="85">
        <f t="shared" si="1"/>
        <v>300000</v>
      </c>
      <c r="I9" s="260" t="s">
        <v>154</v>
      </c>
      <c r="M9" s="99"/>
    </row>
    <row r="10" spans="1:14" ht="45" x14ac:dyDescent="0.3">
      <c r="A10" s="256"/>
      <c r="B10" s="256"/>
      <c r="C10" s="257" t="s">
        <v>63</v>
      </c>
      <c r="D10" s="124" t="s">
        <v>193</v>
      </c>
      <c r="E10" s="61">
        <v>48300</v>
      </c>
      <c r="F10" s="92">
        <v>18</v>
      </c>
      <c r="G10" s="93" t="s">
        <v>114</v>
      </c>
      <c r="H10" s="61">
        <f>+E10*F10</f>
        <v>869400</v>
      </c>
      <c r="I10" s="260" t="s">
        <v>155</v>
      </c>
      <c r="M10" s="99"/>
      <c r="N10" s="99"/>
    </row>
    <row r="11" spans="1:14" ht="45" x14ac:dyDescent="0.3">
      <c r="A11" s="256"/>
      <c r="B11" s="256"/>
      <c r="C11" s="257" t="s">
        <v>64</v>
      </c>
      <c r="D11" s="124" t="s">
        <v>193</v>
      </c>
      <c r="E11" s="61">
        <v>50500</v>
      </c>
      <c r="F11" s="92">
        <v>12</v>
      </c>
      <c r="G11" s="93" t="s">
        <v>114</v>
      </c>
      <c r="H11" s="61">
        <f t="shared" ref="H11:H12" si="2">+E11*F11</f>
        <v>606000</v>
      </c>
      <c r="I11" s="260" t="s">
        <v>156</v>
      </c>
      <c r="M11" s="99"/>
      <c r="N11" s="99"/>
    </row>
    <row r="12" spans="1:14" ht="45" x14ac:dyDescent="0.3">
      <c r="A12" s="256"/>
      <c r="B12" s="256"/>
      <c r="C12" s="257" t="s">
        <v>65</v>
      </c>
      <c r="D12" s="124" t="s">
        <v>193</v>
      </c>
      <c r="E12" s="61">
        <v>11000</v>
      </c>
      <c r="F12" s="92">
        <v>12</v>
      </c>
      <c r="G12" s="93" t="s">
        <v>114</v>
      </c>
      <c r="H12" s="61">
        <f t="shared" si="2"/>
        <v>132000</v>
      </c>
      <c r="I12" s="260" t="s">
        <v>157</v>
      </c>
      <c r="M12" s="99"/>
      <c r="N12" s="99"/>
    </row>
    <row r="13" spans="1:14" ht="45" x14ac:dyDescent="0.3">
      <c r="A13" s="256"/>
      <c r="B13" s="256"/>
      <c r="C13" s="257" t="s">
        <v>70</v>
      </c>
      <c r="D13" s="124" t="s">
        <v>193</v>
      </c>
      <c r="E13" s="61">
        <v>95000</v>
      </c>
      <c r="F13" s="92">
        <v>6</v>
      </c>
      <c r="G13" s="93" t="s">
        <v>114</v>
      </c>
      <c r="H13" s="61">
        <f>+E13*F13</f>
        <v>570000</v>
      </c>
      <c r="I13" s="260" t="s">
        <v>158</v>
      </c>
      <c r="M13" s="99"/>
      <c r="N13" s="99"/>
    </row>
    <row r="14" spans="1:14" ht="30" x14ac:dyDescent="0.3">
      <c r="A14" s="256"/>
      <c r="B14" s="256"/>
      <c r="C14" s="257" t="s">
        <v>194</v>
      </c>
      <c r="D14" s="124" t="s">
        <v>195</v>
      </c>
      <c r="E14" s="61">
        <v>500000</v>
      </c>
      <c r="F14" s="92">
        <v>1</v>
      </c>
      <c r="G14" s="93" t="s">
        <v>114</v>
      </c>
      <c r="H14" s="61">
        <f t="shared" ref="H14" si="3">+E14*F14</f>
        <v>500000</v>
      </c>
      <c r="I14" s="260" t="s">
        <v>115</v>
      </c>
      <c r="M14" s="99"/>
    </row>
    <row r="15" spans="1:14" ht="45" x14ac:dyDescent="0.3">
      <c r="A15" s="93" t="s">
        <v>173</v>
      </c>
      <c r="B15" s="93" t="s">
        <v>184</v>
      </c>
      <c r="C15" s="261" t="s">
        <v>66</v>
      </c>
      <c r="D15" s="124" t="s">
        <v>192</v>
      </c>
      <c r="E15" s="95">
        <v>700000</v>
      </c>
      <c r="F15" s="96">
        <v>1</v>
      </c>
      <c r="G15" s="96" t="s">
        <v>103</v>
      </c>
      <c r="H15" s="262">
        <v>700000</v>
      </c>
      <c r="I15" s="263" t="s">
        <v>150</v>
      </c>
    </row>
    <row r="16" spans="1:14" ht="45" x14ac:dyDescent="0.3">
      <c r="A16" s="264" t="s">
        <v>174</v>
      </c>
      <c r="B16" s="264" t="s">
        <v>185</v>
      </c>
      <c r="C16" s="254" t="s">
        <v>189</v>
      </c>
      <c r="D16" s="124" t="s">
        <v>192</v>
      </c>
      <c r="E16" s="90">
        <f>+H16/F16</f>
        <v>222075</v>
      </c>
      <c r="F16" s="86">
        <v>3</v>
      </c>
      <c r="G16" s="93" t="s">
        <v>101</v>
      </c>
      <c r="H16" s="255">
        <v>666225</v>
      </c>
      <c r="I16" s="124" t="s">
        <v>145</v>
      </c>
      <c r="M16" s="99"/>
    </row>
    <row r="17" spans="1:9" ht="30" x14ac:dyDescent="0.3">
      <c r="A17" s="264"/>
      <c r="B17" s="264"/>
      <c r="C17" s="265" t="s">
        <v>129</v>
      </c>
      <c r="D17" s="286" t="s">
        <v>196</v>
      </c>
      <c r="E17" s="87">
        <f>+H17/F17</f>
        <v>214358.13043478262</v>
      </c>
      <c r="F17" s="92">
        <v>46</v>
      </c>
      <c r="G17" s="93" t="s">
        <v>130</v>
      </c>
      <c r="H17" s="266">
        <v>9860474</v>
      </c>
      <c r="I17" s="267" t="s">
        <v>147</v>
      </c>
    </row>
    <row r="18" spans="1:9" ht="45" x14ac:dyDescent="0.3">
      <c r="A18" s="264"/>
      <c r="B18" s="264"/>
      <c r="C18" s="257" t="s">
        <v>131</v>
      </c>
      <c r="D18" s="124" t="s">
        <v>197</v>
      </c>
      <c r="E18" s="87">
        <v>150000</v>
      </c>
      <c r="F18" s="92">
        <v>30</v>
      </c>
      <c r="G18" s="93" t="s">
        <v>132</v>
      </c>
      <c r="H18" s="268">
        <v>4724910</v>
      </c>
      <c r="I18" s="267" t="s">
        <v>148</v>
      </c>
    </row>
    <row r="19" spans="1:9" ht="45" x14ac:dyDescent="0.3">
      <c r="A19" s="264"/>
      <c r="B19" s="264"/>
      <c r="C19" s="269" t="s">
        <v>190</v>
      </c>
      <c r="D19" s="124" t="s">
        <v>192</v>
      </c>
      <c r="E19" s="87">
        <v>700000</v>
      </c>
      <c r="F19" s="92">
        <v>1</v>
      </c>
      <c r="G19" s="93" t="s">
        <v>136</v>
      </c>
      <c r="H19" s="268">
        <v>700000</v>
      </c>
      <c r="I19" s="267" t="s">
        <v>149</v>
      </c>
    </row>
    <row r="20" spans="1:9" ht="60" x14ac:dyDescent="0.3">
      <c r="A20" s="264"/>
      <c r="B20" s="264"/>
      <c r="C20" s="254" t="s">
        <v>127</v>
      </c>
      <c r="D20" s="285" t="s">
        <v>198</v>
      </c>
      <c r="E20" s="90">
        <v>70000</v>
      </c>
      <c r="F20" s="89">
        <v>1160</v>
      </c>
      <c r="G20" s="134" t="s">
        <v>128</v>
      </c>
      <c r="H20" s="270">
        <f>E20*F20</f>
        <v>81200000</v>
      </c>
      <c r="I20" s="267" t="s">
        <v>146</v>
      </c>
    </row>
    <row r="21" spans="1:9" ht="45" x14ac:dyDescent="0.3">
      <c r="A21" s="264" t="s">
        <v>175</v>
      </c>
      <c r="B21" s="264" t="s">
        <v>186</v>
      </c>
      <c r="C21" s="271" t="s">
        <v>133</v>
      </c>
      <c r="D21" s="124" t="s">
        <v>192</v>
      </c>
      <c r="E21" s="104">
        <v>7811583</v>
      </c>
      <c r="F21" s="105">
        <v>1</v>
      </c>
      <c r="G21" s="106" t="s">
        <v>134</v>
      </c>
      <c r="H21" s="272">
        <f>+E21*F21</f>
        <v>7811583</v>
      </c>
      <c r="I21" s="273" t="s">
        <v>137</v>
      </c>
    </row>
    <row r="22" spans="1:9" ht="45" x14ac:dyDescent="0.3">
      <c r="A22" s="264"/>
      <c r="B22" s="264"/>
      <c r="C22" s="271" t="s">
        <v>143</v>
      </c>
      <c r="D22" s="124" t="s">
        <v>192</v>
      </c>
      <c r="E22" s="104">
        <v>300000</v>
      </c>
      <c r="F22" s="105">
        <v>2</v>
      </c>
      <c r="G22" s="106" t="s">
        <v>138</v>
      </c>
      <c r="H22" s="272">
        <f t="shared" ref="H22:H24" si="4">+E22*F22</f>
        <v>600000</v>
      </c>
      <c r="I22" s="273" t="s">
        <v>139</v>
      </c>
    </row>
    <row r="23" spans="1:9" ht="45" x14ac:dyDescent="0.3">
      <c r="A23" s="264"/>
      <c r="B23" s="264"/>
      <c r="C23" s="271" t="s">
        <v>144</v>
      </c>
      <c r="D23" s="124" t="s">
        <v>192</v>
      </c>
      <c r="E23" s="104">
        <v>3282339</v>
      </c>
      <c r="F23" s="105">
        <v>1</v>
      </c>
      <c r="G23" s="106" t="s">
        <v>138</v>
      </c>
      <c r="H23" s="272">
        <f t="shared" si="4"/>
        <v>3282339</v>
      </c>
      <c r="I23" s="273" t="s">
        <v>140</v>
      </c>
    </row>
    <row r="24" spans="1:9" ht="45.6" thickBot="1" x14ac:dyDescent="0.35">
      <c r="A24" s="264"/>
      <c r="B24" s="264"/>
      <c r="C24" s="271" t="s">
        <v>135</v>
      </c>
      <c r="D24" s="124" t="s">
        <v>192</v>
      </c>
      <c r="E24" s="104">
        <v>1200000</v>
      </c>
      <c r="F24" s="105">
        <v>1</v>
      </c>
      <c r="G24" s="106" t="s">
        <v>141</v>
      </c>
      <c r="H24" s="272">
        <f t="shared" si="4"/>
        <v>1200000</v>
      </c>
      <c r="I24" s="273" t="s">
        <v>151</v>
      </c>
    </row>
    <row r="25" spans="1:9" ht="18" thickBot="1" x14ac:dyDescent="0.35">
      <c r="A25" s="279" t="s">
        <v>179</v>
      </c>
      <c r="B25" s="280"/>
      <c r="C25" s="280"/>
      <c r="D25" s="280"/>
      <c r="E25" s="280"/>
      <c r="F25" s="280"/>
      <c r="G25" s="281"/>
      <c r="H25" s="282">
        <f>SUM(H5:H24)</f>
        <v>120355381</v>
      </c>
      <c r="I25" s="283"/>
    </row>
    <row r="30" spans="1:9" x14ac:dyDescent="0.3">
      <c r="I30" s="107"/>
    </row>
  </sheetData>
  <mergeCells count="10">
    <mergeCell ref="A16:A20"/>
    <mergeCell ref="A21:A24"/>
    <mergeCell ref="A25:G25"/>
    <mergeCell ref="B6:B14"/>
    <mergeCell ref="B16:B20"/>
    <mergeCell ref="B21:B24"/>
    <mergeCell ref="A1:I1"/>
    <mergeCell ref="A2:I2"/>
    <mergeCell ref="J8:K8"/>
    <mergeCell ref="A6:A14"/>
  </mergeCells>
  <pageMargins left="0.39370078740157483" right="0.19685039370078741" top="0.39370078740157483" bottom="0.19685039370078741" header="0.31496062992125984" footer="0.31496062992125984"/>
  <pageSetup scale="57" fitToHeight="3" orientation="landscape" horizontalDpi="4294967294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B07F5-B210-45DB-B048-C9217E4806A6}">
  <dimension ref="A1:H31"/>
  <sheetViews>
    <sheetView zoomScale="70" zoomScaleNormal="70" workbookViewId="0">
      <selection activeCell="F14" sqref="F14"/>
    </sheetView>
  </sheetViews>
  <sheetFormatPr baseColWidth="10" defaultRowHeight="15" outlineLevelCol="1" x14ac:dyDescent="0.25"/>
  <cols>
    <col min="1" max="1" width="33.6640625" style="36" customWidth="1"/>
    <col min="2" max="2" width="14.88671875" style="36" customWidth="1" outlineLevel="1"/>
    <col min="3" max="3" width="12.88671875" style="36" customWidth="1" outlineLevel="1"/>
    <col min="4" max="4" width="18.44140625" style="36" customWidth="1" outlineLevel="1"/>
    <col min="5" max="5" width="17.109375" style="108" bestFit="1" customWidth="1"/>
    <col min="6" max="6" width="17.109375" style="108" customWidth="1" outlineLevel="1"/>
    <col min="7" max="7" width="14.109375" style="215" customWidth="1" outlineLevel="1"/>
    <col min="8" max="8" width="56.6640625" style="36" customWidth="1" outlineLevel="1"/>
    <col min="9" max="214" width="11.5546875" style="36"/>
    <col min="215" max="215" width="33.6640625" style="36" customWidth="1"/>
    <col min="216" max="216" width="14.88671875" style="36" customWidth="1"/>
    <col min="217" max="217" width="12.88671875" style="36" customWidth="1"/>
    <col min="218" max="218" width="16.33203125" style="36" customWidth="1"/>
    <col min="219" max="219" width="17.109375" style="36" bestFit="1" customWidth="1"/>
    <col min="220" max="220" width="17.109375" style="36" customWidth="1"/>
    <col min="221" max="221" width="14.109375" style="36" customWidth="1"/>
    <col min="222" max="222" width="56.6640625" style="36" customWidth="1"/>
    <col min="223" max="223" width="16" style="36" customWidth="1"/>
    <col min="224" max="224" width="17.109375" style="36" bestFit="1" customWidth="1"/>
    <col min="225" max="232" width="0" style="36" hidden="1" customWidth="1"/>
    <col min="233" max="233" width="18.88671875" style="36" bestFit="1" customWidth="1"/>
    <col min="234" max="234" width="17.109375" style="36" customWidth="1"/>
    <col min="235" max="235" width="10.33203125" style="36" customWidth="1"/>
    <col min="236" max="236" width="16" style="36" bestFit="1" customWidth="1"/>
    <col min="237" max="237" width="19.44140625" style="36" customWidth="1"/>
    <col min="238" max="238" width="18.6640625" style="36" customWidth="1"/>
    <col min="239" max="239" width="10.33203125" style="36" customWidth="1"/>
    <col min="240" max="240" width="16" style="36" bestFit="1" customWidth="1"/>
    <col min="241" max="241" width="18.44140625" style="36" customWidth="1"/>
    <col min="242" max="242" width="13.33203125" style="36" customWidth="1"/>
    <col min="243" max="243" width="16.33203125" style="36" customWidth="1"/>
    <col min="244" max="244" width="19.33203125" style="36" bestFit="1" customWidth="1"/>
    <col min="245" max="245" width="19.44140625" style="36" bestFit="1" customWidth="1"/>
    <col min="246" max="249" width="16" style="36" bestFit="1" customWidth="1"/>
    <col min="250" max="250" width="18" style="36" bestFit="1" customWidth="1"/>
    <col min="251" max="470" width="11.5546875" style="36"/>
    <col min="471" max="471" width="33.6640625" style="36" customWidth="1"/>
    <col min="472" max="472" width="14.88671875" style="36" customWidth="1"/>
    <col min="473" max="473" width="12.88671875" style="36" customWidth="1"/>
    <col min="474" max="474" width="16.33203125" style="36" customWidth="1"/>
    <col min="475" max="475" width="17.109375" style="36" bestFit="1" customWidth="1"/>
    <col min="476" max="476" width="17.109375" style="36" customWidth="1"/>
    <col min="477" max="477" width="14.109375" style="36" customWidth="1"/>
    <col min="478" max="478" width="56.6640625" style="36" customWidth="1"/>
    <col min="479" max="479" width="16" style="36" customWidth="1"/>
    <col min="480" max="480" width="17.109375" style="36" bestFit="1" customWidth="1"/>
    <col min="481" max="488" width="0" style="36" hidden="1" customWidth="1"/>
    <col min="489" max="489" width="18.88671875" style="36" bestFit="1" customWidth="1"/>
    <col min="490" max="490" width="17.109375" style="36" customWidth="1"/>
    <col min="491" max="491" width="10.33203125" style="36" customWidth="1"/>
    <col min="492" max="492" width="16" style="36" bestFit="1" customWidth="1"/>
    <col min="493" max="493" width="19.44140625" style="36" customWidth="1"/>
    <col min="494" max="494" width="18.6640625" style="36" customWidth="1"/>
    <col min="495" max="495" width="10.33203125" style="36" customWidth="1"/>
    <col min="496" max="496" width="16" style="36" bestFit="1" customWidth="1"/>
    <col min="497" max="497" width="18.44140625" style="36" customWidth="1"/>
    <col min="498" max="498" width="13.33203125" style="36" customWidth="1"/>
    <col min="499" max="499" width="16.33203125" style="36" customWidth="1"/>
    <col min="500" max="500" width="19.33203125" style="36" bestFit="1" customWidth="1"/>
    <col min="501" max="501" width="19.44140625" style="36" bestFit="1" customWidth="1"/>
    <col min="502" max="505" width="16" style="36" bestFit="1" customWidth="1"/>
    <col min="506" max="506" width="18" style="36" bestFit="1" customWidth="1"/>
    <col min="507" max="726" width="11.5546875" style="36"/>
    <col min="727" max="727" width="33.6640625" style="36" customWidth="1"/>
    <col min="728" max="728" width="14.88671875" style="36" customWidth="1"/>
    <col min="729" max="729" width="12.88671875" style="36" customWidth="1"/>
    <col min="730" max="730" width="16.33203125" style="36" customWidth="1"/>
    <col min="731" max="731" width="17.109375" style="36" bestFit="1" customWidth="1"/>
    <col min="732" max="732" width="17.109375" style="36" customWidth="1"/>
    <col min="733" max="733" width="14.109375" style="36" customWidth="1"/>
    <col min="734" max="734" width="56.6640625" style="36" customWidth="1"/>
    <col min="735" max="735" width="16" style="36" customWidth="1"/>
    <col min="736" max="736" width="17.109375" style="36" bestFit="1" customWidth="1"/>
    <col min="737" max="744" width="0" style="36" hidden="1" customWidth="1"/>
    <col min="745" max="745" width="18.88671875" style="36" bestFit="1" customWidth="1"/>
    <col min="746" max="746" width="17.109375" style="36" customWidth="1"/>
    <col min="747" max="747" width="10.33203125" style="36" customWidth="1"/>
    <col min="748" max="748" width="16" style="36" bestFit="1" customWidth="1"/>
    <col min="749" max="749" width="19.44140625" style="36" customWidth="1"/>
    <col min="750" max="750" width="18.6640625" style="36" customWidth="1"/>
    <col min="751" max="751" width="10.33203125" style="36" customWidth="1"/>
    <col min="752" max="752" width="16" style="36" bestFit="1" customWidth="1"/>
    <col min="753" max="753" width="18.44140625" style="36" customWidth="1"/>
    <col min="754" max="754" width="13.33203125" style="36" customWidth="1"/>
    <col min="755" max="755" width="16.33203125" style="36" customWidth="1"/>
    <col min="756" max="756" width="19.33203125" style="36" bestFit="1" customWidth="1"/>
    <col min="757" max="757" width="19.44140625" style="36" bestFit="1" customWidth="1"/>
    <col min="758" max="761" width="16" style="36" bestFit="1" customWidth="1"/>
    <col min="762" max="762" width="18" style="36" bestFit="1" customWidth="1"/>
    <col min="763" max="982" width="11.5546875" style="36"/>
    <col min="983" max="983" width="33.6640625" style="36" customWidth="1"/>
    <col min="984" max="984" width="14.88671875" style="36" customWidth="1"/>
    <col min="985" max="985" width="12.88671875" style="36" customWidth="1"/>
    <col min="986" max="986" width="16.33203125" style="36" customWidth="1"/>
    <col min="987" max="987" width="17.109375" style="36" bestFit="1" customWidth="1"/>
    <col min="988" max="988" width="17.109375" style="36" customWidth="1"/>
    <col min="989" max="989" width="14.109375" style="36" customWidth="1"/>
    <col min="990" max="990" width="56.6640625" style="36" customWidth="1"/>
    <col min="991" max="991" width="16" style="36" customWidth="1"/>
    <col min="992" max="992" width="17.109375" style="36" bestFit="1" customWidth="1"/>
    <col min="993" max="1000" width="0" style="36" hidden="1" customWidth="1"/>
    <col min="1001" max="1001" width="18.88671875" style="36" bestFit="1" customWidth="1"/>
    <col min="1002" max="1002" width="17.109375" style="36" customWidth="1"/>
    <col min="1003" max="1003" width="10.33203125" style="36" customWidth="1"/>
    <col min="1004" max="1004" width="16" style="36" bestFit="1" customWidth="1"/>
    <col min="1005" max="1005" width="19.44140625" style="36" customWidth="1"/>
    <col min="1006" max="1006" width="18.6640625" style="36" customWidth="1"/>
    <col min="1007" max="1007" width="10.33203125" style="36" customWidth="1"/>
    <col min="1008" max="1008" width="16" style="36" bestFit="1" customWidth="1"/>
    <col min="1009" max="1009" width="18.44140625" style="36" customWidth="1"/>
    <col min="1010" max="1010" width="13.33203125" style="36" customWidth="1"/>
    <col min="1011" max="1011" width="16.33203125" style="36" customWidth="1"/>
    <col min="1012" max="1012" width="19.33203125" style="36" bestFit="1" customWidth="1"/>
    <col min="1013" max="1013" width="19.44140625" style="36" bestFit="1" customWidth="1"/>
    <col min="1014" max="1017" width="16" style="36" bestFit="1" customWidth="1"/>
    <col min="1018" max="1018" width="18" style="36" bestFit="1" customWidth="1"/>
    <col min="1019" max="1238" width="11.5546875" style="36"/>
    <col min="1239" max="1239" width="33.6640625" style="36" customWidth="1"/>
    <col min="1240" max="1240" width="14.88671875" style="36" customWidth="1"/>
    <col min="1241" max="1241" width="12.88671875" style="36" customWidth="1"/>
    <col min="1242" max="1242" width="16.33203125" style="36" customWidth="1"/>
    <col min="1243" max="1243" width="17.109375" style="36" bestFit="1" customWidth="1"/>
    <col min="1244" max="1244" width="17.109375" style="36" customWidth="1"/>
    <col min="1245" max="1245" width="14.109375" style="36" customWidth="1"/>
    <col min="1246" max="1246" width="56.6640625" style="36" customWidth="1"/>
    <col min="1247" max="1247" width="16" style="36" customWidth="1"/>
    <col min="1248" max="1248" width="17.109375" style="36" bestFit="1" customWidth="1"/>
    <col min="1249" max="1256" width="0" style="36" hidden="1" customWidth="1"/>
    <col min="1257" max="1257" width="18.88671875" style="36" bestFit="1" customWidth="1"/>
    <col min="1258" max="1258" width="17.109375" style="36" customWidth="1"/>
    <col min="1259" max="1259" width="10.33203125" style="36" customWidth="1"/>
    <col min="1260" max="1260" width="16" style="36" bestFit="1" customWidth="1"/>
    <col min="1261" max="1261" width="19.44140625" style="36" customWidth="1"/>
    <col min="1262" max="1262" width="18.6640625" style="36" customWidth="1"/>
    <col min="1263" max="1263" width="10.33203125" style="36" customWidth="1"/>
    <col min="1264" max="1264" width="16" style="36" bestFit="1" customWidth="1"/>
    <col min="1265" max="1265" width="18.44140625" style="36" customWidth="1"/>
    <col min="1266" max="1266" width="13.33203125" style="36" customWidth="1"/>
    <col min="1267" max="1267" width="16.33203125" style="36" customWidth="1"/>
    <col min="1268" max="1268" width="19.33203125" style="36" bestFit="1" customWidth="1"/>
    <col min="1269" max="1269" width="19.44140625" style="36" bestFit="1" customWidth="1"/>
    <col min="1270" max="1273" width="16" style="36" bestFit="1" customWidth="1"/>
    <col min="1274" max="1274" width="18" style="36" bestFit="1" customWidth="1"/>
    <col min="1275" max="1494" width="11.5546875" style="36"/>
    <col min="1495" max="1495" width="33.6640625" style="36" customWidth="1"/>
    <col min="1496" max="1496" width="14.88671875" style="36" customWidth="1"/>
    <col min="1497" max="1497" width="12.88671875" style="36" customWidth="1"/>
    <col min="1498" max="1498" width="16.33203125" style="36" customWidth="1"/>
    <col min="1499" max="1499" width="17.109375" style="36" bestFit="1" customWidth="1"/>
    <col min="1500" max="1500" width="17.109375" style="36" customWidth="1"/>
    <col min="1501" max="1501" width="14.109375" style="36" customWidth="1"/>
    <col min="1502" max="1502" width="56.6640625" style="36" customWidth="1"/>
    <col min="1503" max="1503" width="16" style="36" customWidth="1"/>
    <col min="1504" max="1504" width="17.109375" style="36" bestFit="1" customWidth="1"/>
    <col min="1505" max="1512" width="0" style="36" hidden="1" customWidth="1"/>
    <col min="1513" max="1513" width="18.88671875" style="36" bestFit="1" customWidth="1"/>
    <col min="1514" max="1514" width="17.109375" style="36" customWidth="1"/>
    <col min="1515" max="1515" width="10.33203125" style="36" customWidth="1"/>
    <col min="1516" max="1516" width="16" style="36" bestFit="1" customWidth="1"/>
    <col min="1517" max="1517" width="19.44140625" style="36" customWidth="1"/>
    <col min="1518" max="1518" width="18.6640625" style="36" customWidth="1"/>
    <col min="1519" max="1519" width="10.33203125" style="36" customWidth="1"/>
    <col min="1520" max="1520" width="16" style="36" bestFit="1" customWidth="1"/>
    <col min="1521" max="1521" width="18.44140625" style="36" customWidth="1"/>
    <col min="1522" max="1522" width="13.33203125" style="36" customWidth="1"/>
    <col min="1523" max="1523" width="16.33203125" style="36" customWidth="1"/>
    <col min="1524" max="1524" width="19.33203125" style="36" bestFit="1" customWidth="1"/>
    <col min="1525" max="1525" width="19.44140625" style="36" bestFit="1" customWidth="1"/>
    <col min="1526" max="1529" width="16" style="36" bestFit="1" customWidth="1"/>
    <col min="1530" max="1530" width="18" style="36" bestFit="1" customWidth="1"/>
    <col min="1531" max="1750" width="11.5546875" style="36"/>
    <col min="1751" max="1751" width="33.6640625" style="36" customWidth="1"/>
    <col min="1752" max="1752" width="14.88671875" style="36" customWidth="1"/>
    <col min="1753" max="1753" width="12.88671875" style="36" customWidth="1"/>
    <col min="1754" max="1754" width="16.33203125" style="36" customWidth="1"/>
    <col min="1755" max="1755" width="17.109375" style="36" bestFit="1" customWidth="1"/>
    <col min="1756" max="1756" width="17.109375" style="36" customWidth="1"/>
    <col min="1757" max="1757" width="14.109375" style="36" customWidth="1"/>
    <col min="1758" max="1758" width="56.6640625" style="36" customWidth="1"/>
    <col min="1759" max="1759" width="16" style="36" customWidth="1"/>
    <col min="1760" max="1760" width="17.109375" style="36" bestFit="1" customWidth="1"/>
    <col min="1761" max="1768" width="0" style="36" hidden="1" customWidth="1"/>
    <col min="1769" max="1769" width="18.88671875" style="36" bestFit="1" customWidth="1"/>
    <col min="1770" max="1770" width="17.109375" style="36" customWidth="1"/>
    <col min="1771" max="1771" width="10.33203125" style="36" customWidth="1"/>
    <col min="1772" max="1772" width="16" style="36" bestFit="1" customWidth="1"/>
    <col min="1773" max="1773" width="19.44140625" style="36" customWidth="1"/>
    <col min="1774" max="1774" width="18.6640625" style="36" customWidth="1"/>
    <col min="1775" max="1775" width="10.33203125" style="36" customWidth="1"/>
    <col min="1776" max="1776" width="16" style="36" bestFit="1" customWidth="1"/>
    <col min="1777" max="1777" width="18.44140625" style="36" customWidth="1"/>
    <col min="1778" max="1778" width="13.33203125" style="36" customWidth="1"/>
    <col min="1779" max="1779" width="16.33203125" style="36" customWidth="1"/>
    <col min="1780" max="1780" width="19.33203125" style="36" bestFit="1" customWidth="1"/>
    <col min="1781" max="1781" width="19.44140625" style="36" bestFit="1" customWidth="1"/>
    <col min="1782" max="1785" width="16" style="36" bestFit="1" customWidth="1"/>
    <col min="1786" max="1786" width="18" style="36" bestFit="1" customWidth="1"/>
    <col min="1787" max="2006" width="11.5546875" style="36"/>
    <col min="2007" max="2007" width="33.6640625" style="36" customWidth="1"/>
    <col min="2008" max="2008" width="14.88671875" style="36" customWidth="1"/>
    <col min="2009" max="2009" width="12.88671875" style="36" customWidth="1"/>
    <col min="2010" max="2010" width="16.33203125" style="36" customWidth="1"/>
    <col min="2011" max="2011" width="17.109375" style="36" bestFit="1" customWidth="1"/>
    <col min="2012" max="2012" width="17.109375" style="36" customWidth="1"/>
    <col min="2013" max="2013" width="14.109375" style="36" customWidth="1"/>
    <col min="2014" max="2014" width="56.6640625" style="36" customWidth="1"/>
    <col min="2015" max="2015" width="16" style="36" customWidth="1"/>
    <col min="2016" max="2016" width="17.109375" style="36" bestFit="1" customWidth="1"/>
    <col min="2017" max="2024" width="0" style="36" hidden="1" customWidth="1"/>
    <col min="2025" max="2025" width="18.88671875" style="36" bestFit="1" customWidth="1"/>
    <col min="2026" max="2026" width="17.109375" style="36" customWidth="1"/>
    <col min="2027" max="2027" width="10.33203125" style="36" customWidth="1"/>
    <col min="2028" max="2028" width="16" style="36" bestFit="1" customWidth="1"/>
    <col min="2029" max="2029" width="19.44140625" style="36" customWidth="1"/>
    <col min="2030" max="2030" width="18.6640625" style="36" customWidth="1"/>
    <col min="2031" max="2031" width="10.33203125" style="36" customWidth="1"/>
    <col min="2032" max="2032" width="16" style="36" bestFit="1" customWidth="1"/>
    <col min="2033" max="2033" width="18.44140625" style="36" customWidth="1"/>
    <col min="2034" max="2034" width="13.33203125" style="36" customWidth="1"/>
    <col min="2035" max="2035" width="16.33203125" style="36" customWidth="1"/>
    <col min="2036" max="2036" width="19.33203125" style="36" bestFit="1" customWidth="1"/>
    <col min="2037" max="2037" width="19.44140625" style="36" bestFit="1" customWidth="1"/>
    <col min="2038" max="2041" width="16" style="36" bestFit="1" customWidth="1"/>
    <col min="2042" max="2042" width="18" style="36" bestFit="1" customWidth="1"/>
    <col min="2043" max="2262" width="11.5546875" style="36"/>
    <col min="2263" max="2263" width="33.6640625" style="36" customWidth="1"/>
    <col min="2264" max="2264" width="14.88671875" style="36" customWidth="1"/>
    <col min="2265" max="2265" width="12.88671875" style="36" customWidth="1"/>
    <col min="2266" max="2266" width="16.33203125" style="36" customWidth="1"/>
    <col min="2267" max="2267" width="17.109375" style="36" bestFit="1" customWidth="1"/>
    <col min="2268" max="2268" width="17.109375" style="36" customWidth="1"/>
    <col min="2269" max="2269" width="14.109375" style="36" customWidth="1"/>
    <col min="2270" max="2270" width="56.6640625" style="36" customWidth="1"/>
    <col min="2271" max="2271" width="16" style="36" customWidth="1"/>
    <col min="2272" max="2272" width="17.109375" style="36" bestFit="1" customWidth="1"/>
    <col min="2273" max="2280" width="0" style="36" hidden="1" customWidth="1"/>
    <col min="2281" max="2281" width="18.88671875" style="36" bestFit="1" customWidth="1"/>
    <col min="2282" max="2282" width="17.109375" style="36" customWidth="1"/>
    <col min="2283" max="2283" width="10.33203125" style="36" customWidth="1"/>
    <col min="2284" max="2284" width="16" style="36" bestFit="1" customWidth="1"/>
    <col min="2285" max="2285" width="19.44140625" style="36" customWidth="1"/>
    <col min="2286" max="2286" width="18.6640625" style="36" customWidth="1"/>
    <col min="2287" max="2287" width="10.33203125" style="36" customWidth="1"/>
    <col min="2288" max="2288" width="16" style="36" bestFit="1" customWidth="1"/>
    <col min="2289" max="2289" width="18.44140625" style="36" customWidth="1"/>
    <col min="2290" max="2290" width="13.33203125" style="36" customWidth="1"/>
    <col min="2291" max="2291" width="16.33203125" style="36" customWidth="1"/>
    <col min="2292" max="2292" width="19.33203125" style="36" bestFit="1" customWidth="1"/>
    <col min="2293" max="2293" width="19.44140625" style="36" bestFit="1" customWidth="1"/>
    <col min="2294" max="2297" width="16" style="36" bestFit="1" customWidth="1"/>
    <col min="2298" max="2298" width="18" style="36" bestFit="1" customWidth="1"/>
    <col min="2299" max="2518" width="11.5546875" style="36"/>
    <col min="2519" max="2519" width="33.6640625" style="36" customWidth="1"/>
    <col min="2520" max="2520" width="14.88671875" style="36" customWidth="1"/>
    <col min="2521" max="2521" width="12.88671875" style="36" customWidth="1"/>
    <col min="2522" max="2522" width="16.33203125" style="36" customWidth="1"/>
    <col min="2523" max="2523" width="17.109375" style="36" bestFit="1" customWidth="1"/>
    <col min="2524" max="2524" width="17.109375" style="36" customWidth="1"/>
    <col min="2525" max="2525" width="14.109375" style="36" customWidth="1"/>
    <col min="2526" max="2526" width="56.6640625" style="36" customWidth="1"/>
    <col min="2527" max="2527" width="16" style="36" customWidth="1"/>
    <col min="2528" max="2528" width="17.109375" style="36" bestFit="1" customWidth="1"/>
    <col min="2529" max="2536" width="0" style="36" hidden="1" customWidth="1"/>
    <col min="2537" max="2537" width="18.88671875" style="36" bestFit="1" customWidth="1"/>
    <col min="2538" max="2538" width="17.109375" style="36" customWidth="1"/>
    <col min="2539" max="2539" width="10.33203125" style="36" customWidth="1"/>
    <col min="2540" max="2540" width="16" style="36" bestFit="1" customWidth="1"/>
    <col min="2541" max="2541" width="19.44140625" style="36" customWidth="1"/>
    <col min="2542" max="2542" width="18.6640625" style="36" customWidth="1"/>
    <col min="2543" max="2543" width="10.33203125" style="36" customWidth="1"/>
    <col min="2544" max="2544" width="16" style="36" bestFit="1" customWidth="1"/>
    <col min="2545" max="2545" width="18.44140625" style="36" customWidth="1"/>
    <col min="2546" max="2546" width="13.33203125" style="36" customWidth="1"/>
    <col min="2547" max="2547" width="16.33203125" style="36" customWidth="1"/>
    <col min="2548" max="2548" width="19.33203125" style="36" bestFit="1" customWidth="1"/>
    <col min="2549" max="2549" width="19.44140625" style="36" bestFit="1" customWidth="1"/>
    <col min="2550" max="2553" width="16" style="36" bestFit="1" customWidth="1"/>
    <col min="2554" max="2554" width="18" style="36" bestFit="1" customWidth="1"/>
    <col min="2555" max="2774" width="11.5546875" style="36"/>
    <col min="2775" max="2775" width="33.6640625" style="36" customWidth="1"/>
    <col min="2776" max="2776" width="14.88671875" style="36" customWidth="1"/>
    <col min="2777" max="2777" width="12.88671875" style="36" customWidth="1"/>
    <col min="2778" max="2778" width="16.33203125" style="36" customWidth="1"/>
    <col min="2779" max="2779" width="17.109375" style="36" bestFit="1" customWidth="1"/>
    <col min="2780" max="2780" width="17.109375" style="36" customWidth="1"/>
    <col min="2781" max="2781" width="14.109375" style="36" customWidth="1"/>
    <col min="2782" max="2782" width="56.6640625" style="36" customWidth="1"/>
    <col min="2783" max="2783" width="16" style="36" customWidth="1"/>
    <col min="2784" max="2784" width="17.109375" style="36" bestFit="1" customWidth="1"/>
    <col min="2785" max="2792" width="0" style="36" hidden="1" customWidth="1"/>
    <col min="2793" max="2793" width="18.88671875" style="36" bestFit="1" customWidth="1"/>
    <col min="2794" max="2794" width="17.109375" style="36" customWidth="1"/>
    <col min="2795" max="2795" width="10.33203125" style="36" customWidth="1"/>
    <col min="2796" max="2796" width="16" style="36" bestFit="1" customWidth="1"/>
    <col min="2797" max="2797" width="19.44140625" style="36" customWidth="1"/>
    <col min="2798" max="2798" width="18.6640625" style="36" customWidth="1"/>
    <col min="2799" max="2799" width="10.33203125" style="36" customWidth="1"/>
    <col min="2800" max="2800" width="16" style="36" bestFit="1" customWidth="1"/>
    <col min="2801" max="2801" width="18.44140625" style="36" customWidth="1"/>
    <col min="2802" max="2802" width="13.33203125" style="36" customWidth="1"/>
    <col min="2803" max="2803" width="16.33203125" style="36" customWidth="1"/>
    <col min="2804" max="2804" width="19.33203125" style="36" bestFit="1" customWidth="1"/>
    <col min="2805" max="2805" width="19.44140625" style="36" bestFit="1" customWidth="1"/>
    <col min="2806" max="2809" width="16" style="36" bestFit="1" customWidth="1"/>
    <col min="2810" max="2810" width="18" style="36" bestFit="1" customWidth="1"/>
    <col min="2811" max="3030" width="11.5546875" style="36"/>
    <col min="3031" max="3031" width="33.6640625" style="36" customWidth="1"/>
    <col min="3032" max="3032" width="14.88671875" style="36" customWidth="1"/>
    <col min="3033" max="3033" width="12.88671875" style="36" customWidth="1"/>
    <col min="3034" max="3034" width="16.33203125" style="36" customWidth="1"/>
    <col min="3035" max="3035" width="17.109375" style="36" bestFit="1" customWidth="1"/>
    <col min="3036" max="3036" width="17.109375" style="36" customWidth="1"/>
    <col min="3037" max="3037" width="14.109375" style="36" customWidth="1"/>
    <col min="3038" max="3038" width="56.6640625" style="36" customWidth="1"/>
    <col min="3039" max="3039" width="16" style="36" customWidth="1"/>
    <col min="3040" max="3040" width="17.109375" style="36" bestFit="1" customWidth="1"/>
    <col min="3041" max="3048" width="0" style="36" hidden="1" customWidth="1"/>
    <col min="3049" max="3049" width="18.88671875" style="36" bestFit="1" customWidth="1"/>
    <col min="3050" max="3050" width="17.109375" style="36" customWidth="1"/>
    <col min="3051" max="3051" width="10.33203125" style="36" customWidth="1"/>
    <col min="3052" max="3052" width="16" style="36" bestFit="1" customWidth="1"/>
    <col min="3053" max="3053" width="19.44140625" style="36" customWidth="1"/>
    <col min="3054" max="3054" width="18.6640625" style="36" customWidth="1"/>
    <col min="3055" max="3055" width="10.33203125" style="36" customWidth="1"/>
    <col min="3056" max="3056" width="16" style="36" bestFit="1" customWidth="1"/>
    <col min="3057" max="3057" width="18.44140625" style="36" customWidth="1"/>
    <col min="3058" max="3058" width="13.33203125" style="36" customWidth="1"/>
    <col min="3059" max="3059" width="16.33203125" style="36" customWidth="1"/>
    <col min="3060" max="3060" width="19.33203125" style="36" bestFit="1" customWidth="1"/>
    <col min="3061" max="3061" width="19.44140625" style="36" bestFit="1" customWidth="1"/>
    <col min="3062" max="3065" width="16" style="36" bestFit="1" customWidth="1"/>
    <col min="3066" max="3066" width="18" style="36" bestFit="1" customWidth="1"/>
    <col min="3067" max="3286" width="11.5546875" style="36"/>
    <col min="3287" max="3287" width="33.6640625" style="36" customWidth="1"/>
    <col min="3288" max="3288" width="14.88671875" style="36" customWidth="1"/>
    <col min="3289" max="3289" width="12.88671875" style="36" customWidth="1"/>
    <col min="3290" max="3290" width="16.33203125" style="36" customWidth="1"/>
    <col min="3291" max="3291" width="17.109375" style="36" bestFit="1" customWidth="1"/>
    <col min="3292" max="3292" width="17.109375" style="36" customWidth="1"/>
    <col min="3293" max="3293" width="14.109375" style="36" customWidth="1"/>
    <col min="3294" max="3294" width="56.6640625" style="36" customWidth="1"/>
    <col min="3295" max="3295" width="16" style="36" customWidth="1"/>
    <col min="3296" max="3296" width="17.109375" style="36" bestFit="1" customWidth="1"/>
    <col min="3297" max="3304" width="0" style="36" hidden="1" customWidth="1"/>
    <col min="3305" max="3305" width="18.88671875" style="36" bestFit="1" customWidth="1"/>
    <col min="3306" max="3306" width="17.109375" style="36" customWidth="1"/>
    <col min="3307" max="3307" width="10.33203125" style="36" customWidth="1"/>
    <col min="3308" max="3308" width="16" style="36" bestFit="1" customWidth="1"/>
    <col min="3309" max="3309" width="19.44140625" style="36" customWidth="1"/>
    <col min="3310" max="3310" width="18.6640625" style="36" customWidth="1"/>
    <col min="3311" max="3311" width="10.33203125" style="36" customWidth="1"/>
    <col min="3312" max="3312" width="16" style="36" bestFit="1" customWidth="1"/>
    <col min="3313" max="3313" width="18.44140625" style="36" customWidth="1"/>
    <col min="3314" max="3314" width="13.33203125" style="36" customWidth="1"/>
    <col min="3315" max="3315" width="16.33203125" style="36" customWidth="1"/>
    <col min="3316" max="3316" width="19.33203125" style="36" bestFit="1" customWidth="1"/>
    <col min="3317" max="3317" width="19.44140625" style="36" bestFit="1" customWidth="1"/>
    <col min="3318" max="3321" width="16" style="36" bestFit="1" customWidth="1"/>
    <col min="3322" max="3322" width="18" style="36" bestFit="1" customWidth="1"/>
    <col min="3323" max="3542" width="11.5546875" style="36"/>
    <col min="3543" max="3543" width="33.6640625" style="36" customWidth="1"/>
    <col min="3544" max="3544" width="14.88671875" style="36" customWidth="1"/>
    <col min="3545" max="3545" width="12.88671875" style="36" customWidth="1"/>
    <col min="3546" max="3546" width="16.33203125" style="36" customWidth="1"/>
    <col min="3547" max="3547" width="17.109375" style="36" bestFit="1" customWidth="1"/>
    <col min="3548" max="3548" width="17.109375" style="36" customWidth="1"/>
    <col min="3549" max="3549" width="14.109375" style="36" customWidth="1"/>
    <col min="3550" max="3550" width="56.6640625" style="36" customWidth="1"/>
    <col min="3551" max="3551" width="16" style="36" customWidth="1"/>
    <col min="3552" max="3552" width="17.109375" style="36" bestFit="1" customWidth="1"/>
    <col min="3553" max="3560" width="0" style="36" hidden="1" customWidth="1"/>
    <col min="3561" max="3561" width="18.88671875" style="36" bestFit="1" customWidth="1"/>
    <col min="3562" max="3562" width="17.109375" style="36" customWidth="1"/>
    <col min="3563" max="3563" width="10.33203125" style="36" customWidth="1"/>
    <col min="3564" max="3564" width="16" style="36" bestFit="1" customWidth="1"/>
    <col min="3565" max="3565" width="19.44140625" style="36" customWidth="1"/>
    <col min="3566" max="3566" width="18.6640625" style="36" customWidth="1"/>
    <col min="3567" max="3567" width="10.33203125" style="36" customWidth="1"/>
    <col min="3568" max="3568" width="16" style="36" bestFit="1" customWidth="1"/>
    <col min="3569" max="3569" width="18.44140625" style="36" customWidth="1"/>
    <col min="3570" max="3570" width="13.33203125" style="36" customWidth="1"/>
    <col min="3571" max="3571" width="16.33203125" style="36" customWidth="1"/>
    <col min="3572" max="3572" width="19.33203125" style="36" bestFit="1" customWidth="1"/>
    <col min="3573" max="3573" width="19.44140625" style="36" bestFit="1" customWidth="1"/>
    <col min="3574" max="3577" width="16" style="36" bestFit="1" customWidth="1"/>
    <col min="3578" max="3578" width="18" style="36" bestFit="1" customWidth="1"/>
    <col min="3579" max="3798" width="11.5546875" style="36"/>
    <col min="3799" max="3799" width="33.6640625" style="36" customWidth="1"/>
    <col min="3800" max="3800" width="14.88671875" style="36" customWidth="1"/>
    <col min="3801" max="3801" width="12.88671875" style="36" customWidth="1"/>
    <col min="3802" max="3802" width="16.33203125" style="36" customWidth="1"/>
    <col min="3803" max="3803" width="17.109375" style="36" bestFit="1" customWidth="1"/>
    <col min="3804" max="3804" width="17.109375" style="36" customWidth="1"/>
    <col min="3805" max="3805" width="14.109375" style="36" customWidth="1"/>
    <col min="3806" max="3806" width="56.6640625" style="36" customWidth="1"/>
    <col min="3807" max="3807" width="16" style="36" customWidth="1"/>
    <col min="3808" max="3808" width="17.109375" style="36" bestFit="1" customWidth="1"/>
    <col min="3809" max="3816" width="0" style="36" hidden="1" customWidth="1"/>
    <col min="3817" max="3817" width="18.88671875" style="36" bestFit="1" customWidth="1"/>
    <col min="3818" max="3818" width="17.109375" style="36" customWidth="1"/>
    <col min="3819" max="3819" width="10.33203125" style="36" customWidth="1"/>
    <col min="3820" max="3820" width="16" style="36" bestFit="1" customWidth="1"/>
    <col min="3821" max="3821" width="19.44140625" style="36" customWidth="1"/>
    <col min="3822" max="3822" width="18.6640625" style="36" customWidth="1"/>
    <col min="3823" max="3823" width="10.33203125" style="36" customWidth="1"/>
    <col min="3824" max="3824" width="16" style="36" bestFit="1" customWidth="1"/>
    <col min="3825" max="3825" width="18.44140625" style="36" customWidth="1"/>
    <col min="3826" max="3826" width="13.33203125" style="36" customWidth="1"/>
    <col min="3827" max="3827" width="16.33203125" style="36" customWidth="1"/>
    <col min="3828" max="3828" width="19.33203125" style="36" bestFit="1" customWidth="1"/>
    <col min="3829" max="3829" width="19.44140625" style="36" bestFit="1" customWidth="1"/>
    <col min="3830" max="3833" width="16" style="36" bestFit="1" customWidth="1"/>
    <col min="3834" max="3834" width="18" style="36" bestFit="1" customWidth="1"/>
    <col min="3835" max="4054" width="11.5546875" style="36"/>
    <col min="4055" max="4055" width="33.6640625" style="36" customWidth="1"/>
    <col min="4056" max="4056" width="14.88671875" style="36" customWidth="1"/>
    <col min="4057" max="4057" width="12.88671875" style="36" customWidth="1"/>
    <col min="4058" max="4058" width="16.33203125" style="36" customWidth="1"/>
    <col min="4059" max="4059" width="17.109375" style="36" bestFit="1" customWidth="1"/>
    <col min="4060" max="4060" width="17.109375" style="36" customWidth="1"/>
    <col min="4061" max="4061" width="14.109375" style="36" customWidth="1"/>
    <col min="4062" max="4062" width="56.6640625" style="36" customWidth="1"/>
    <col min="4063" max="4063" width="16" style="36" customWidth="1"/>
    <col min="4064" max="4064" width="17.109375" style="36" bestFit="1" customWidth="1"/>
    <col min="4065" max="4072" width="0" style="36" hidden="1" customWidth="1"/>
    <col min="4073" max="4073" width="18.88671875" style="36" bestFit="1" customWidth="1"/>
    <col min="4074" max="4074" width="17.109375" style="36" customWidth="1"/>
    <col min="4075" max="4075" width="10.33203125" style="36" customWidth="1"/>
    <col min="4076" max="4076" width="16" style="36" bestFit="1" customWidth="1"/>
    <col min="4077" max="4077" width="19.44140625" style="36" customWidth="1"/>
    <col min="4078" max="4078" width="18.6640625" style="36" customWidth="1"/>
    <col min="4079" max="4079" width="10.33203125" style="36" customWidth="1"/>
    <col min="4080" max="4080" width="16" style="36" bestFit="1" customWidth="1"/>
    <col min="4081" max="4081" width="18.44140625" style="36" customWidth="1"/>
    <col min="4082" max="4082" width="13.33203125" style="36" customWidth="1"/>
    <col min="4083" max="4083" width="16.33203125" style="36" customWidth="1"/>
    <col min="4084" max="4084" width="19.33203125" style="36" bestFit="1" customWidth="1"/>
    <col min="4085" max="4085" width="19.44140625" style="36" bestFit="1" customWidth="1"/>
    <col min="4086" max="4089" width="16" style="36" bestFit="1" customWidth="1"/>
    <col min="4090" max="4090" width="18" style="36" bestFit="1" customWidth="1"/>
    <col min="4091" max="4310" width="11.5546875" style="36"/>
    <col min="4311" max="4311" width="33.6640625" style="36" customWidth="1"/>
    <col min="4312" max="4312" width="14.88671875" style="36" customWidth="1"/>
    <col min="4313" max="4313" width="12.88671875" style="36" customWidth="1"/>
    <col min="4314" max="4314" width="16.33203125" style="36" customWidth="1"/>
    <col min="4315" max="4315" width="17.109375" style="36" bestFit="1" customWidth="1"/>
    <col min="4316" max="4316" width="17.109375" style="36" customWidth="1"/>
    <col min="4317" max="4317" width="14.109375" style="36" customWidth="1"/>
    <col min="4318" max="4318" width="56.6640625" style="36" customWidth="1"/>
    <col min="4319" max="4319" width="16" style="36" customWidth="1"/>
    <col min="4320" max="4320" width="17.109375" style="36" bestFit="1" customWidth="1"/>
    <col min="4321" max="4328" width="0" style="36" hidden="1" customWidth="1"/>
    <col min="4329" max="4329" width="18.88671875" style="36" bestFit="1" customWidth="1"/>
    <col min="4330" max="4330" width="17.109375" style="36" customWidth="1"/>
    <col min="4331" max="4331" width="10.33203125" style="36" customWidth="1"/>
    <col min="4332" max="4332" width="16" style="36" bestFit="1" customWidth="1"/>
    <col min="4333" max="4333" width="19.44140625" style="36" customWidth="1"/>
    <col min="4334" max="4334" width="18.6640625" style="36" customWidth="1"/>
    <col min="4335" max="4335" width="10.33203125" style="36" customWidth="1"/>
    <col min="4336" max="4336" width="16" style="36" bestFit="1" customWidth="1"/>
    <col min="4337" max="4337" width="18.44140625" style="36" customWidth="1"/>
    <col min="4338" max="4338" width="13.33203125" style="36" customWidth="1"/>
    <col min="4339" max="4339" width="16.33203125" style="36" customWidth="1"/>
    <col min="4340" max="4340" width="19.33203125" style="36" bestFit="1" customWidth="1"/>
    <col min="4341" max="4341" width="19.44140625" style="36" bestFit="1" customWidth="1"/>
    <col min="4342" max="4345" width="16" style="36" bestFit="1" customWidth="1"/>
    <col min="4346" max="4346" width="18" style="36" bestFit="1" customWidth="1"/>
    <col min="4347" max="4566" width="11.5546875" style="36"/>
    <col min="4567" max="4567" width="33.6640625" style="36" customWidth="1"/>
    <col min="4568" max="4568" width="14.88671875" style="36" customWidth="1"/>
    <col min="4569" max="4569" width="12.88671875" style="36" customWidth="1"/>
    <col min="4570" max="4570" width="16.33203125" style="36" customWidth="1"/>
    <col min="4571" max="4571" width="17.109375" style="36" bestFit="1" customWidth="1"/>
    <col min="4572" max="4572" width="17.109375" style="36" customWidth="1"/>
    <col min="4573" max="4573" width="14.109375" style="36" customWidth="1"/>
    <col min="4574" max="4574" width="56.6640625" style="36" customWidth="1"/>
    <col min="4575" max="4575" width="16" style="36" customWidth="1"/>
    <col min="4576" max="4576" width="17.109375" style="36" bestFit="1" customWidth="1"/>
    <col min="4577" max="4584" width="0" style="36" hidden="1" customWidth="1"/>
    <col min="4585" max="4585" width="18.88671875" style="36" bestFit="1" customWidth="1"/>
    <col min="4586" max="4586" width="17.109375" style="36" customWidth="1"/>
    <col min="4587" max="4587" width="10.33203125" style="36" customWidth="1"/>
    <col min="4588" max="4588" width="16" style="36" bestFit="1" customWidth="1"/>
    <col min="4589" max="4589" width="19.44140625" style="36" customWidth="1"/>
    <col min="4590" max="4590" width="18.6640625" style="36" customWidth="1"/>
    <col min="4591" max="4591" width="10.33203125" style="36" customWidth="1"/>
    <col min="4592" max="4592" width="16" style="36" bestFit="1" customWidth="1"/>
    <col min="4593" max="4593" width="18.44140625" style="36" customWidth="1"/>
    <col min="4594" max="4594" width="13.33203125" style="36" customWidth="1"/>
    <col min="4595" max="4595" width="16.33203125" style="36" customWidth="1"/>
    <col min="4596" max="4596" width="19.33203125" style="36" bestFit="1" customWidth="1"/>
    <col min="4597" max="4597" width="19.44140625" style="36" bestFit="1" customWidth="1"/>
    <col min="4598" max="4601" width="16" style="36" bestFit="1" customWidth="1"/>
    <col min="4602" max="4602" width="18" style="36" bestFit="1" customWidth="1"/>
    <col min="4603" max="4822" width="11.5546875" style="36"/>
    <col min="4823" max="4823" width="33.6640625" style="36" customWidth="1"/>
    <col min="4824" max="4824" width="14.88671875" style="36" customWidth="1"/>
    <col min="4825" max="4825" width="12.88671875" style="36" customWidth="1"/>
    <col min="4826" max="4826" width="16.33203125" style="36" customWidth="1"/>
    <col min="4827" max="4827" width="17.109375" style="36" bestFit="1" customWidth="1"/>
    <col min="4828" max="4828" width="17.109375" style="36" customWidth="1"/>
    <col min="4829" max="4829" width="14.109375" style="36" customWidth="1"/>
    <col min="4830" max="4830" width="56.6640625" style="36" customWidth="1"/>
    <col min="4831" max="4831" width="16" style="36" customWidth="1"/>
    <col min="4832" max="4832" width="17.109375" style="36" bestFit="1" customWidth="1"/>
    <col min="4833" max="4840" width="0" style="36" hidden="1" customWidth="1"/>
    <col min="4841" max="4841" width="18.88671875" style="36" bestFit="1" customWidth="1"/>
    <col min="4842" max="4842" width="17.109375" style="36" customWidth="1"/>
    <col min="4843" max="4843" width="10.33203125" style="36" customWidth="1"/>
    <col min="4844" max="4844" width="16" style="36" bestFit="1" customWidth="1"/>
    <col min="4845" max="4845" width="19.44140625" style="36" customWidth="1"/>
    <col min="4846" max="4846" width="18.6640625" style="36" customWidth="1"/>
    <col min="4847" max="4847" width="10.33203125" style="36" customWidth="1"/>
    <col min="4848" max="4848" width="16" style="36" bestFit="1" customWidth="1"/>
    <col min="4849" max="4849" width="18.44140625" style="36" customWidth="1"/>
    <col min="4850" max="4850" width="13.33203125" style="36" customWidth="1"/>
    <col min="4851" max="4851" width="16.33203125" style="36" customWidth="1"/>
    <col min="4852" max="4852" width="19.33203125" style="36" bestFit="1" customWidth="1"/>
    <col min="4853" max="4853" width="19.44140625" style="36" bestFit="1" customWidth="1"/>
    <col min="4854" max="4857" width="16" style="36" bestFit="1" customWidth="1"/>
    <col min="4858" max="4858" width="18" style="36" bestFit="1" customWidth="1"/>
    <col min="4859" max="5078" width="11.5546875" style="36"/>
    <col min="5079" max="5079" width="33.6640625" style="36" customWidth="1"/>
    <col min="5080" max="5080" width="14.88671875" style="36" customWidth="1"/>
    <col min="5081" max="5081" width="12.88671875" style="36" customWidth="1"/>
    <col min="5082" max="5082" width="16.33203125" style="36" customWidth="1"/>
    <col min="5083" max="5083" width="17.109375" style="36" bestFit="1" customWidth="1"/>
    <col min="5084" max="5084" width="17.109375" style="36" customWidth="1"/>
    <col min="5085" max="5085" width="14.109375" style="36" customWidth="1"/>
    <col min="5086" max="5086" width="56.6640625" style="36" customWidth="1"/>
    <col min="5087" max="5087" width="16" style="36" customWidth="1"/>
    <col min="5088" max="5088" width="17.109375" style="36" bestFit="1" customWidth="1"/>
    <col min="5089" max="5096" width="0" style="36" hidden="1" customWidth="1"/>
    <col min="5097" max="5097" width="18.88671875" style="36" bestFit="1" customWidth="1"/>
    <col min="5098" max="5098" width="17.109375" style="36" customWidth="1"/>
    <col min="5099" max="5099" width="10.33203125" style="36" customWidth="1"/>
    <col min="5100" max="5100" width="16" style="36" bestFit="1" customWidth="1"/>
    <col min="5101" max="5101" width="19.44140625" style="36" customWidth="1"/>
    <col min="5102" max="5102" width="18.6640625" style="36" customWidth="1"/>
    <col min="5103" max="5103" width="10.33203125" style="36" customWidth="1"/>
    <col min="5104" max="5104" width="16" style="36" bestFit="1" customWidth="1"/>
    <col min="5105" max="5105" width="18.44140625" style="36" customWidth="1"/>
    <col min="5106" max="5106" width="13.33203125" style="36" customWidth="1"/>
    <col min="5107" max="5107" width="16.33203125" style="36" customWidth="1"/>
    <col min="5108" max="5108" width="19.33203125" style="36" bestFit="1" customWidth="1"/>
    <col min="5109" max="5109" width="19.44140625" style="36" bestFit="1" customWidth="1"/>
    <col min="5110" max="5113" width="16" style="36" bestFit="1" customWidth="1"/>
    <col min="5114" max="5114" width="18" style="36" bestFit="1" customWidth="1"/>
    <col min="5115" max="5334" width="11.5546875" style="36"/>
    <col min="5335" max="5335" width="33.6640625" style="36" customWidth="1"/>
    <col min="5336" max="5336" width="14.88671875" style="36" customWidth="1"/>
    <col min="5337" max="5337" width="12.88671875" style="36" customWidth="1"/>
    <col min="5338" max="5338" width="16.33203125" style="36" customWidth="1"/>
    <col min="5339" max="5339" width="17.109375" style="36" bestFit="1" customWidth="1"/>
    <col min="5340" max="5340" width="17.109375" style="36" customWidth="1"/>
    <col min="5341" max="5341" width="14.109375" style="36" customWidth="1"/>
    <col min="5342" max="5342" width="56.6640625" style="36" customWidth="1"/>
    <col min="5343" max="5343" width="16" style="36" customWidth="1"/>
    <col min="5344" max="5344" width="17.109375" style="36" bestFit="1" customWidth="1"/>
    <col min="5345" max="5352" width="0" style="36" hidden="1" customWidth="1"/>
    <col min="5353" max="5353" width="18.88671875" style="36" bestFit="1" customWidth="1"/>
    <col min="5354" max="5354" width="17.109375" style="36" customWidth="1"/>
    <col min="5355" max="5355" width="10.33203125" style="36" customWidth="1"/>
    <col min="5356" max="5356" width="16" style="36" bestFit="1" customWidth="1"/>
    <col min="5357" max="5357" width="19.44140625" style="36" customWidth="1"/>
    <col min="5358" max="5358" width="18.6640625" style="36" customWidth="1"/>
    <col min="5359" max="5359" width="10.33203125" style="36" customWidth="1"/>
    <col min="5360" max="5360" width="16" style="36" bestFit="1" customWidth="1"/>
    <col min="5361" max="5361" width="18.44140625" style="36" customWidth="1"/>
    <col min="5362" max="5362" width="13.33203125" style="36" customWidth="1"/>
    <col min="5363" max="5363" width="16.33203125" style="36" customWidth="1"/>
    <col min="5364" max="5364" width="19.33203125" style="36" bestFit="1" customWidth="1"/>
    <col min="5365" max="5365" width="19.44140625" style="36" bestFit="1" customWidth="1"/>
    <col min="5366" max="5369" width="16" style="36" bestFit="1" customWidth="1"/>
    <col min="5370" max="5370" width="18" style="36" bestFit="1" customWidth="1"/>
    <col min="5371" max="5590" width="11.5546875" style="36"/>
    <col min="5591" max="5591" width="33.6640625" style="36" customWidth="1"/>
    <col min="5592" max="5592" width="14.88671875" style="36" customWidth="1"/>
    <col min="5593" max="5593" width="12.88671875" style="36" customWidth="1"/>
    <col min="5594" max="5594" width="16.33203125" style="36" customWidth="1"/>
    <col min="5595" max="5595" width="17.109375" style="36" bestFit="1" customWidth="1"/>
    <col min="5596" max="5596" width="17.109375" style="36" customWidth="1"/>
    <col min="5597" max="5597" width="14.109375" style="36" customWidth="1"/>
    <col min="5598" max="5598" width="56.6640625" style="36" customWidth="1"/>
    <col min="5599" max="5599" width="16" style="36" customWidth="1"/>
    <col min="5600" max="5600" width="17.109375" style="36" bestFit="1" customWidth="1"/>
    <col min="5601" max="5608" width="0" style="36" hidden="1" customWidth="1"/>
    <col min="5609" max="5609" width="18.88671875" style="36" bestFit="1" customWidth="1"/>
    <col min="5610" max="5610" width="17.109375" style="36" customWidth="1"/>
    <col min="5611" max="5611" width="10.33203125" style="36" customWidth="1"/>
    <col min="5612" max="5612" width="16" style="36" bestFit="1" customWidth="1"/>
    <col min="5613" max="5613" width="19.44140625" style="36" customWidth="1"/>
    <col min="5614" max="5614" width="18.6640625" style="36" customWidth="1"/>
    <col min="5615" max="5615" width="10.33203125" style="36" customWidth="1"/>
    <col min="5616" max="5616" width="16" style="36" bestFit="1" customWidth="1"/>
    <col min="5617" max="5617" width="18.44140625" style="36" customWidth="1"/>
    <col min="5618" max="5618" width="13.33203125" style="36" customWidth="1"/>
    <col min="5619" max="5619" width="16.33203125" style="36" customWidth="1"/>
    <col min="5620" max="5620" width="19.33203125" style="36" bestFit="1" customWidth="1"/>
    <col min="5621" max="5621" width="19.44140625" style="36" bestFit="1" customWidth="1"/>
    <col min="5622" max="5625" width="16" style="36" bestFit="1" customWidth="1"/>
    <col min="5626" max="5626" width="18" style="36" bestFit="1" customWidth="1"/>
    <col min="5627" max="5846" width="11.5546875" style="36"/>
    <col min="5847" max="5847" width="33.6640625" style="36" customWidth="1"/>
    <col min="5848" max="5848" width="14.88671875" style="36" customWidth="1"/>
    <col min="5849" max="5849" width="12.88671875" style="36" customWidth="1"/>
    <col min="5850" max="5850" width="16.33203125" style="36" customWidth="1"/>
    <col min="5851" max="5851" width="17.109375" style="36" bestFit="1" customWidth="1"/>
    <col min="5852" max="5852" width="17.109375" style="36" customWidth="1"/>
    <col min="5853" max="5853" width="14.109375" style="36" customWidth="1"/>
    <col min="5854" max="5854" width="56.6640625" style="36" customWidth="1"/>
    <col min="5855" max="5855" width="16" style="36" customWidth="1"/>
    <col min="5856" max="5856" width="17.109375" style="36" bestFit="1" customWidth="1"/>
    <col min="5857" max="5864" width="0" style="36" hidden="1" customWidth="1"/>
    <col min="5865" max="5865" width="18.88671875" style="36" bestFit="1" customWidth="1"/>
    <col min="5866" max="5866" width="17.109375" style="36" customWidth="1"/>
    <col min="5867" max="5867" width="10.33203125" style="36" customWidth="1"/>
    <col min="5868" max="5868" width="16" style="36" bestFit="1" customWidth="1"/>
    <col min="5869" max="5869" width="19.44140625" style="36" customWidth="1"/>
    <col min="5870" max="5870" width="18.6640625" style="36" customWidth="1"/>
    <col min="5871" max="5871" width="10.33203125" style="36" customWidth="1"/>
    <col min="5872" max="5872" width="16" style="36" bestFit="1" customWidth="1"/>
    <col min="5873" max="5873" width="18.44140625" style="36" customWidth="1"/>
    <col min="5874" max="5874" width="13.33203125" style="36" customWidth="1"/>
    <col min="5875" max="5875" width="16.33203125" style="36" customWidth="1"/>
    <col min="5876" max="5876" width="19.33203125" style="36" bestFit="1" customWidth="1"/>
    <col min="5877" max="5877" width="19.44140625" style="36" bestFit="1" customWidth="1"/>
    <col min="5878" max="5881" width="16" style="36" bestFit="1" customWidth="1"/>
    <col min="5882" max="5882" width="18" style="36" bestFit="1" customWidth="1"/>
    <col min="5883" max="6102" width="11.5546875" style="36"/>
    <col min="6103" max="6103" width="33.6640625" style="36" customWidth="1"/>
    <col min="6104" max="6104" width="14.88671875" style="36" customWidth="1"/>
    <col min="6105" max="6105" width="12.88671875" style="36" customWidth="1"/>
    <col min="6106" max="6106" width="16.33203125" style="36" customWidth="1"/>
    <col min="6107" max="6107" width="17.109375" style="36" bestFit="1" customWidth="1"/>
    <col min="6108" max="6108" width="17.109375" style="36" customWidth="1"/>
    <col min="6109" max="6109" width="14.109375" style="36" customWidth="1"/>
    <col min="6110" max="6110" width="56.6640625" style="36" customWidth="1"/>
    <col min="6111" max="6111" width="16" style="36" customWidth="1"/>
    <col min="6112" max="6112" width="17.109375" style="36" bestFit="1" customWidth="1"/>
    <col min="6113" max="6120" width="0" style="36" hidden="1" customWidth="1"/>
    <col min="6121" max="6121" width="18.88671875" style="36" bestFit="1" customWidth="1"/>
    <col min="6122" max="6122" width="17.109375" style="36" customWidth="1"/>
    <col min="6123" max="6123" width="10.33203125" style="36" customWidth="1"/>
    <col min="6124" max="6124" width="16" style="36" bestFit="1" customWidth="1"/>
    <col min="6125" max="6125" width="19.44140625" style="36" customWidth="1"/>
    <col min="6126" max="6126" width="18.6640625" style="36" customWidth="1"/>
    <col min="6127" max="6127" width="10.33203125" style="36" customWidth="1"/>
    <col min="6128" max="6128" width="16" style="36" bestFit="1" customWidth="1"/>
    <col min="6129" max="6129" width="18.44140625" style="36" customWidth="1"/>
    <col min="6130" max="6130" width="13.33203125" style="36" customWidth="1"/>
    <col min="6131" max="6131" width="16.33203125" style="36" customWidth="1"/>
    <col min="6132" max="6132" width="19.33203125" style="36" bestFit="1" customWidth="1"/>
    <col min="6133" max="6133" width="19.44140625" style="36" bestFit="1" customWidth="1"/>
    <col min="6134" max="6137" width="16" style="36" bestFit="1" customWidth="1"/>
    <col min="6138" max="6138" width="18" style="36" bestFit="1" customWidth="1"/>
    <col min="6139" max="6358" width="11.5546875" style="36"/>
    <col min="6359" max="6359" width="33.6640625" style="36" customWidth="1"/>
    <col min="6360" max="6360" width="14.88671875" style="36" customWidth="1"/>
    <col min="6361" max="6361" width="12.88671875" style="36" customWidth="1"/>
    <col min="6362" max="6362" width="16.33203125" style="36" customWidth="1"/>
    <col min="6363" max="6363" width="17.109375" style="36" bestFit="1" customWidth="1"/>
    <col min="6364" max="6364" width="17.109375" style="36" customWidth="1"/>
    <col min="6365" max="6365" width="14.109375" style="36" customWidth="1"/>
    <col min="6366" max="6366" width="56.6640625" style="36" customWidth="1"/>
    <col min="6367" max="6367" width="16" style="36" customWidth="1"/>
    <col min="6368" max="6368" width="17.109375" style="36" bestFit="1" customWidth="1"/>
    <col min="6369" max="6376" width="0" style="36" hidden="1" customWidth="1"/>
    <col min="6377" max="6377" width="18.88671875" style="36" bestFit="1" customWidth="1"/>
    <col min="6378" max="6378" width="17.109375" style="36" customWidth="1"/>
    <col min="6379" max="6379" width="10.33203125" style="36" customWidth="1"/>
    <col min="6380" max="6380" width="16" style="36" bestFit="1" customWidth="1"/>
    <col min="6381" max="6381" width="19.44140625" style="36" customWidth="1"/>
    <col min="6382" max="6382" width="18.6640625" style="36" customWidth="1"/>
    <col min="6383" max="6383" width="10.33203125" style="36" customWidth="1"/>
    <col min="6384" max="6384" width="16" style="36" bestFit="1" customWidth="1"/>
    <col min="6385" max="6385" width="18.44140625" style="36" customWidth="1"/>
    <col min="6386" max="6386" width="13.33203125" style="36" customWidth="1"/>
    <col min="6387" max="6387" width="16.33203125" style="36" customWidth="1"/>
    <col min="6388" max="6388" width="19.33203125" style="36" bestFit="1" customWidth="1"/>
    <col min="6389" max="6389" width="19.44140625" style="36" bestFit="1" customWidth="1"/>
    <col min="6390" max="6393" width="16" style="36" bestFit="1" customWidth="1"/>
    <col min="6394" max="6394" width="18" style="36" bestFit="1" customWidth="1"/>
    <col min="6395" max="6614" width="11.5546875" style="36"/>
    <col min="6615" max="6615" width="33.6640625" style="36" customWidth="1"/>
    <col min="6616" max="6616" width="14.88671875" style="36" customWidth="1"/>
    <col min="6617" max="6617" width="12.88671875" style="36" customWidth="1"/>
    <col min="6618" max="6618" width="16.33203125" style="36" customWidth="1"/>
    <col min="6619" max="6619" width="17.109375" style="36" bestFit="1" customWidth="1"/>
    <col min="6620" max="6620" width="17.109375" style="36" customWidth="1"/>
    <col min="6621" max="6621" width="14.109375" style="36" customWidth="1"/>
    <col min="6622" max="6622" width="56.6640625" style="36" customWidth="1"/>
    <col min="6623" max="6623" width="16" style="36" customWidth="1"/>
    <col min="6624" max="6624" width="17.109375" style="36" bestFit="1" customWidth="1"/>
    <col min="6625" max="6632" width="0" style="36" hidden="1" customWidth="1"/>
    <col min="6633" max="6633" width="18.88671875" style="36" bestFit="1" customWidth="1"/>
    <col min="6634" max="6634" width="17.109375" style="36" customWidth="1"/>
    <col min="6635" max="6635" width="10.33203125" style="36" customWidth="1"/>
    <col min="6636" max="6636" width="16" style="36" bestFit="1" customWidth="1"/>
    <col min="6637" max="6637" width="19.44140625" style="36" customWidth="1"/>
    <col min="6638" max="6638" width="18.6640625" style="36" customWidth="1"/>
    <col min="6639" max="6639" width="10.33203125" style="36" customWidth="1"/>
    <col min="6640" max="6640" width="16" style="36" bestFit="1" customWidth="1"/>
    <col min="6641" max="6641" width="18.44140625" style="36" customWidth="1"/>
    <col min="6642" max="6642" width="13.33203125" style="36" customWidth="1"/>
    <col min="6643" max="6643" width="16.33203125" style="36" customWidth="1"/>
    <col min="6644" max="6644" width="19.33203125" style="36" bestFit="1" customWidth="1"/>
    <col min="6645" max="6645" width="19.44140625" style="36" bestFit="1" customWidth="1"/>
    <col min="6646" max="6649" width="16" style="36" bestFit="1" customWidth="1"/>
    <col min="6650" max="6650" width="18" style="36" bestFit="1" customWidth="1"/>
    <col min="6651" max="6870" width="11.5546875" style="36"/>
    <col min="6871" max="6871" width="33.6640625" style="36" customWidth="1"/>
    <col min="6872" max="6872" width="14.88671875" style="36" customWidth="1"/>
    <col min="6873" max="6873" width="12.88671875" style="36" customWidth="1"/>
    <col min="6874" max="6874" width="16.33203125" style="36" customWidth="1"/>
    <col min="6875" max="6875" width="17.109375" style="36" bestFit="1" customWidth="1"/>
    <col min="6876" max="6876" width="17.109375" style="36" customWidth="1"/>
    <col min="6877" max="6877" width="14.109375" style="36" customWidth="1"/>
    <col min="6878" max="6878" width="56.6640625" style="36" customWidth="1"/>
    <col min="6879" max="6879" width="16" style="36" customWidth="1"/>
    <col min="6880" max="6880" width="17.109375" style="36" bestFit="1" customWidth="1"/>
    <col min="6881" max="6888" width="0" style="36" hidden="1" customWidth="1"/>
    <col min="6889" max="6889" width="18.88671875" style="36" bestFit="1" customWidth="1"/>
    <col min="6890" max="6890" width="17.109375" style="36" customWidth="1"/>
    <col min="6891" max="6891" width="10.33203125" style="36" customWidth="1"/>
    <col min="6892" max="6892" width="16" style="36" bestFit="1" customWidth="1"/>
    <col min="6893" max="6893" width="19.44140625" style="36" customWidth="1"/>
    <col min="6894" max="6894" width="18.6640625" style="36" customWidth="1"/>
    <col min="6895" max="6895" width="10.33203125" style="36" customWidth="1"/>
    <col min="6896" max="6896" width="16" style="36" bestFit="1" customWidth="1"/>
    <col min="6897" max="6897" width="18.44140625" style="36" customWidth="1"/>
    <col min="6898" max="6898" width="13.33203125" style="36" customWidth="1"/>
    <col min="6899" max="6899" width="16.33203125" style="36" customWidth="1"/>
    <col min="6900" max="6900" width="19.33203125" style="36" bestFit="1" customWidth="1"/>
    <col min="6901" max="6901" width="19.44140625" style="36" bestFit="1" customWidth="1"/>
    <col min="6902" max="6905" width="16" style="36" bestFit="1" customWidth="1"/>
    <col min="6906" max="6906" width="18" style="36" bestFit="1" customWidth="1"/>
    <col min="6907" max="7126" width="11.5546875" style="36"/>
    <col min="7127" max="7127" width="33.6640625" style="36" customWidth="1"/>
    <col min="7128" max="7128" width="14.88671875" style="36" customWidth="1"/>
    <col min="7129" max="7129" width="12.88671875" style="36" customWidth="1"/>
    <col min="7130" max="7130" width="16.33203125" style="36" customWidth="1"/>
    <col min="7131" max="7131" width="17.109375" style="36" bestFit="1" customWidth="1"/>
    <col min="7132" max="7132" width="17.109375" style="36" customWidth="1"/>
    <col min="7133" max="7133" width="14.109375" style="36" customWidth="1"/>
    <col min="7134" max="7134" width="56.6640625" style="36" customWidth="1"/>
    <col min="7135" max="7135" width="16" style="36" customWidth="1"/>
    <col min="7136" max="7136" width="17.109375" style="36" bestFit="1" customWidth="1"/>
    <col min="7137" max="7144" width="0" style="36" hidden="1" customWidth="1"/>
    <col min="7145" max="7145" width="18.88671875" style="36" bestFit="1" customWidth="1"/>
    <col min="7146" max="7146" width="17.109375" style="36" customWidth="1"/>
    <col min="7147" max="7147" width="10.33203125" style="36" customWidth="1"/>
    <col min="7148" max="7148" width="16" style="36" bestFit="1" customWidth="1"/>
    <col min="7149" max="7149" width="19.44140625" style="36" customWidth="1"/>
    <col min="7150" max="7150" width="18.6640625" style="36" customWidth="1"/>
    <col min="7151" max="7151" width="10.33203125" style="36" customWidth="1"/>
    <col min="7152" max="7152" width="16" style="36" bestFit="1" customWidth="1"/>
    <col min="7153" max="7153" width="18.44140625" style="36" customWidth="1"/>
    <col min="7154" max="7154" width="13.33203125" style="36" customWidth="1"/>
    <col min="7155" max="7155" width="16.33203125" style="36" customWidth="1"/>
    <col min="7156" max="7156" width="19.33203125" style="36" bestFit="1" customWidth="1"/>
    <col min="7157" max="7157" width="19.44140625" style="36" bestFit="1" customWidth="1"/>
    <col min="7158" max="7161" width="16" style="36" bestFit="1" customWidth="1"/>
    <col min="7162" max="7162" width="18" style="36" bestFit="1" customWidth="1"/>
    <col min="7163" max="7382" width="11.5546875" style="36"/>
    <col min="7383" max="7383" width="33.6640625" style="36" customWidth="1"/>
    <col min="7384" max="7384" width="14.88671875" style="36" customWidth="1"/>
    <col min="7385" max="7385" width="12.88671875" style="36" customWidth="1"/>
    <col min="7386" max="7386" width="16.33203125" style="36" customWidth="1"/>
    <col min="7387" max="7387" width="17.109375" style="36" bestFit="1" customWidth="1"/>
    <col min="7388" max="7388" width="17.109375" style="36" customWidth="1"/>
    <col min="7389" max="7389" width="14.109375" style="36" customWidth="1"/>
    <col min="7390" max="7390" width="56.6640625" style="36" customWidth="1"/>
    <col min="7391" max="7391" width="16" style="36" customWidth="1"/>
    <col min="7392" max="7392" width="17.109375" style="36" bestFit="1" customWidth="1"/>
    <col min="7393" max="7400" width="0" style="36" hidden="1" customWidth="1"/>
    <col min="7401" max="7401" width="18.88671875" style="36" bestFit="1" customWidth="1"/>
    <col min="7402" max="7402" width="17.109375" style="36" customWidth="1"/>
    <col min="7403" max="7403" width="10.33203125" style="36" customWidth="1"/>
    <col min="7404" max="7404" width="16" style="36" bestFit="1" customWidth="1"/>
    <col min="7405" max="7405" width="19.44140625" style="36" customWidth="1"/>
    <col min="7406" max="7406" width="18.6640625" style="36" customWidth="1"/>
    <col min="7407" max="7407" width="10.33203125" style="36" customWidth="1"/>
    <col min="7408" max="7408" width="16" style="36" bestFit="1" customWidth="1"/>
    <col min="7409" max="7409" width="18.44140625" style="36" customWidth="1"/>
    <col min="7410" max="7410" width="13.33203125" style="36" customWidth="1"/>
    <col min="7411" max="7411" width="16.33203125" style="36" customWidth="1"/>
    <col min="7412" max="7412" width="19.33203125" style="36" bestFit="1" customWidth="1"/>
    <col min="7413" max="7413" width="19.44140625" style="36" bestFit="1" customWidth="1"/>
    <col min="7414" max="7417" width="16" style="36" bestFit="1" customWidth="1"/>
    <col min="7418" max="7418" width="18" style="36" bestFit="1" customWidth="1"/>
    <col min="7419" max="7638" width="11.5546875" style="36"/>
    <col min="7639" max="7639" width="33.6640625" style="36" customWidth="1"/>
    <col min="7640" max="7640" width="14.88671875" style="36" customWidth="1"/>
    <col min="7641" max="7641" width="12.88671875" style="36" customWidth="1"/>
    <col min="7642" max="7642" width="16.33203125" style="36" customWidth="1"/>
    <col min="7643" max="7643" width="17.109375" style="36" bestFit="1" customWidth="1"/>
    <col min="7644" max="7644" width="17.109375" style="36" customWidth="1"/>
    <col min="7645" max="7645" width="14.109375" style="36" customWidth="1"/>
    <col min="7646" max="7646" width="56.6640625" style="36" customWidth="1"/>
    <col min="7647" max="7647" width="16" style="36" customWidth="1"/>
    <col min="7648" max="7648" width="17.109375" style="36" bestFit="1" customWidth="1"/>
    <col min="7649" max="7656" width="0" style="36" hidden="1" customWidth="1"/>
    <col min="7657" max="7657" width="18.88671875" style="36" bestFit="1" customWidth="1"/>
    <col min="7658" max="7658" width="17.109375" style="36" customWidth="1"/>
    <col min="7659" max="7659" width="10.33203125" style="36" customWidth="1"/>
    <col min="7660" max="7660" width="16" style="36" bestFit="1" customWidth="1"/>
    <col min="7661" max="7661" width="19.44140625" style="36" customWidth="1"/>
    <col min="7662" max="7662" width="18.6640625" style="36" customWidth="1"/>
    <col min="7663" max="7663" width="10.33203125" style="36" customWidth="1"/>
    <col min="7664" max="7664" width="16" style="36" bestFit="1" customWidth="1"/>
    <col min="7665" max="7665" width="18.44140625" style="36" customWidth="1"/>
    <col min="7666" max="7666" width="13.33203125" style="36" customWidth="1"/>
    <col min="7667" max="7667" width="16.33203125" style="36" customWidth="1"/>
    <col min="7668" max="7668" width="19.33203125" style="36" bestFit="1" customWidth="1"/>
    <col min="7669" max="7669" width="19.44140625" style="36" bestFit="1" customWidth="1"/>
    <col min="7670" max="7673" width="16" style="36" bestFit="1" customWidth="1"/>
    <col min="7674" max="7674" width="18" style="36" bestFit="1" customWidth="1"/>
    <col min="7675" max="7894" width="11.5546875" style="36"/>
    <col min="7895" max="7895" width="33.6640625" style="36" customWidth="1"/>
    <col min="7896" max="7896" width="14.88671875" style="36" customWidth="1"/>
    <col min="7897" max="7897" width="12.88671875" style="36" customWidth="1"/>
    <col min="7898" max="7898" width="16.33203125" style="36" customWidth="1"/>
    <col min="7899" max="7899" width="17.109375" style="36" bestFit="1" customWidth="1"/>
    <col min="7900" max="7900" width="17.109375" style="36" customWidth="1"/>
    <col min="7901" max="7901" width="14.109375" style="36" customWidth="1"/>
    <col min="7902" max="7902" width="56.6640625" style="36" customWidth="1"/>
    <col min="7903" max="7903" width="16" style="36" customWidth="1"/>
    <col min="7904" max="7904" width="17.109375" style="36" bestFit="1" customWidth="1"/>
    <col min="7905" max="7912" width="0" style="36" hidden="1" customWidth="1"/>
    <col min="7913" max="7913" width="18.88671875" style="36" bestFit="1" customWidth="1"/>
    <col min="7914" max="7914" width="17.109375" style="36" customWidth="1"/>
    <col min="7915" max="7915" width="10.33203125" style="36" customWidth="1"/>
    <col min="7916" max="7916" width="16" style="36" bestFit="1" customWidth="1"/>
    <col min="7917" max="7917" width="19.44140625" style="36" customWidth="1"/>
    <col min="7918" max="7918" width="18.6640625" style="36" customWidth="1"/>
    <col min="7919" max="7919" width="10.33203125" style="36" customWidth="1"/>
    <col min="7920" max="7920" width="16" style="36" bestFit="1" customWidth="1"/>
    <col min="7921" max="7921" width="18.44140625" style="36" customWidth="1"/>
    <col min="7922" max="7922" width="13.33203125" style="36" customWidth="1"/>
    <col min="7923" max="7923" width="16.33203125" style="36" customWidth="1"/>
    <col min="7924" max="7924" width="19.33203125" style="36" bestFit="1" customWidth="1"/>
    <col min="7925" max="7925" width="19.44140625" style="36" bestFit="1" customWidth="1"/>
    <col min="7926" max="7929" width="16" style="36" bestFit="1" customWidth="1"/>
    <col min="7930" max="7930" width="18" style="36" bestFit="1" customWidth="1"/>
    <col min="7931" max="8150" width="11.5546875" style="36"/>
    <col min="8151" max="8151" width="33.6640625" style="36" customWidth="1"/>
    <col min="8152" max="8152" width="14.88671875" style="36" customWidth="1"/>
    <col min="8153" max="8153" width="12.88671875" style="36" customWidth="1"/>
    <col min="8154" max="8154" width="16.33203125" style="36" customWidth="1"/>
    <col min="8155" max="8155" width="17.109375" style="36" bestFit="1" customWidth="1"/>
    <col min="8156" max="8156" width="17.109375" style="36" customWidth="1"/>
    <col min="8157" max="8157" width="14.109375" style="36" customWidth="1"/>
    <col min="8158" max="8158" width="56.6640625" style="36" customWidth="1"/>
    <col min="8159" max="8159" width="16" style="36" customWidth="1"/>
    <col min="8160" max="8160" width="17.109375" style="36" bestFit="1" customWidth="1"/>
    <col min="8161" max="8168" width="0" style="36" hidden="1" customWidth="1"/>
    <col min="8169" max="8169" width="18.88671875" style="36" bestFit="1" customWidth="1"/>
    <col min="8170" max="8170" width="17.109375" style="36" customWidth="1"/>
    <col min="8171" max="8171" width="10.33203125" style="36" customWidth="1"/>
    <col min="8172" max="8172" width="16" style="36" bestFit="1" customWidth="1"/>
    <col min="8173" max="8173" width="19.44140625" style="36" customWidth="1"/>
    <col min="8174" max="8174" width="18.6640625" style="36" customWidth="1"/>
    <col min="8175" max="8175" width="10.33203125" style="36" customWidth="1"/>
    <col min="8176" max="8176" width="16" style="36" bestFit="1" customWidth="1"/>
    <col min="8177" max="8177" width="18.44140625" style="36" customWidth="1"/>
    <col min="8178" max="8178" width="13.33203125" style="36" customWidth="1"/>
    <col min="8179" max="8179" width="16.33203125" style="36" customWidth="1"/>
    <col min="8180" max="8180" width="19.33203125" style="36" bestFit="1" customWidth="1"/>
    <col min="8181" max="8181" width="19.44140625" style="36" bestFit="1" customWidth="1"/>
    <col min="8182" max="8185" width="16" style="36" bestFit="1" customWidth="1"/>
    <col min="8186" max="8186" width="18" style="36" bestFit="1" customWidth="1"/>
    <col min="8187" max="8406" width="11.5546875" style="36"/>
    <col min="8407" max="8407" width="33.6640625" style="36" customWidth="1"/>
    <col min="8408" max="8408" width="14.88671875" style="36" customWidth="1"/>
    <col min="8409" max="8409" width="12.88671875" style="36" customWidth="1"/>
    <col min="8410" max="8410" width="16.33203125" style="36" customWidth="1"/>
    <col min="8411" max="8411" width="17.109375" style="36" bestFit="1" customWidth="1"/>
    <col min="8412" max="8412" width="17.109375" style="36" customWidth="1"/>
    <col min="8413" max="8413" width="14.109375" style="36" customWidth="1"/>
    <col min="8414" max="8414" width="56.6640625" style="36" customWidth="1"/>
    <col min="8415" max="8415" width="16" style="36" customWidth="1"/>
    <col min="8416" max="8416" width="17.109375" style="36" bestFit="1" customWidth="1"/>
    <col min="8417" max="8424" width="0" style="36" hidden="1" customWidth="1"/>
    <col min="8425" max="8425" width="18.88671875" style="36" bestFit="1" customWidth="1"/>
    <col min="8426" max="8426" width="17.109375" style="36" customWidth="1"/>
    <col min="8427" max="8427" width="10.33203125" style="36" customWidth="1"/>
    <col min="8428" max="8428" width="16" style="36" bestFit="1" customWidth="1"/>
    <col min="8429" max="8429" width="19.44140625" style="36" customWidth="1"/>
    <col min="8430" max="8430" width="18.6640625" style="36" customWidth="1"/>
    <col min="8431" max="8431" width="10.33203125" style="36" customWidth="1"/>
    <col min="8432" max="8432" width="16" style="36" bestFit="1" customWidth="1"/>
    <col min="8433" max="8433" width="18.44140625" style="36" customWidth="1"/>
    <col min="8434" max="8434" width="13.33203125" style="36" customWidth="1"/>
    <col min="8435" max="8435" width="16.33203125" style="36" customWidth="1"/>
    <col min="8436" max="8436" width="19.33203125" style="36" bestFit="1" customWidth="1"/>
    <col min="8437" max="8437" width="19.44140625" style="36" bestFit="1" customWidth="1"/>
    <col min="8438" max="8441" width="16" style="36" bestFit="1" customWidth="1"/>
    <col min="8442" max="8442" width="18" style="36" bestFit="1" customWidth="1"/>
    <col min="8443" max="8662" width="11.5546875" style="36"/>
    <col min="8663" max="8663" width="33.6640625" style="36" customWidth="1"/>
    <col min="8664" max="8664" width="14.88671875" style="36" customWidth="1"/>
    <col min="8665" max="8665" width="12.88671875" style="36" customWidth="1"/>
    <col min="8666" max="8666" width="16.33203125" style="36" customWidth="1"/>
    <col min="8667" max="8667" width="17.109375" style="36" bestFit="1" customWidth="1"/>
    <col min="8668" max="8668" width="17.109375" style="36" customWidth="1"/>
    <col min="8669" max="8669" width="14.109375" style="36" customWidth="1"/>
    <col min="8670" max="8670" width="56.6640625" style="36" customWidth="1"/>
    <col min="8671" max="8671" width="16" style="36" customWidth="1"/>
    <col min="8672" max="8672" width="17.109375" style="36" bestFit="1" customWidth="1"/>
    <col min="8673" max="8680" width="0" style="36" hidden="1" customWidth="1"/>
    <col min="8681" max="8681" width="18.88671875" style="36" bestFit="1" customWidth="1"/>
    <col min="8682" max="8682" width="17.109375" style="36" customWidth="1"/>
    <col min="8683" max="8683" width="10.33203125" style="36" customWidth="1"/>
    <col min="8684" max="8684" width="16" style="36" bestFit="1" customWidth="1"/>
    <col min="8685" max="8685" width="19.44140625" style="36" customWidth="1"/>
    <col min="8686" max="8686" width="18.6640625" style="36" customWidth="1"/>
    <col min="8687" max="8687" width="10.33203125" style="36" customWidth="1"/>
    <col min="8688" max="8688" width="16" style="36" bestFit="1" customWidth="1"/>
    <col min="8689" max="8689" width="18.44140625" style="36" customWidth="1"/>
    <col min="8690" max="8690" width="13.33203125" style="36" customWidth="1"/>
    <col min="8691" max="8691" width="16.33203125" style="36" customWidth="1"/>
    <col min="8692" max="8692" width="19.33203125" style="36" bestFit="1" customWidth="1"/>
    <col min="8693" max="8693" width="19.44140625" style="36" bestFit="1" customWidth="1"/>
    <col min="8694" max="8697" width="16" style="36" bestFit="1" customWidth="1"/>
    <col min="8698" max="8698" width="18" style="36" bestFit="1" customWidth="1"/>
    <col min="8699" max="8918" width="11.5546875" style="36"/>
    <col min="8919" max="8919" width="33.6640625" style="36" customWidth="1"/>
    <col min="8920" max="8920" width="14.88671875" style="36" customWidth="1"/>
    <col min="8921" max="8921" width="12.88671875" style="36" customWidth="1"/>
    <col min="8922" max="8922" width="16.33203125" style="36" customWidth="1"/>
    <col min="8923" max="8923" width="17.109375" style="36" bestFit="1" customWidth="1"/>
    <col min="8924" max="8924" width="17.109375" style="36" customWidth="1"/>
    <col min="8925" max="8925" width="14.109375" style="36" customWidth="1"/>
    <col min="8926" max="8926" width="56.6640625" style="36" customWidth="1"/>
    <col min="8927" max="8927" width="16" style="36" customWidth="1"/>
    <col min="8928" max="8928" width="17.109375" style="36" bestFit="1" customWidth="1"/>
    <col min="8929" max="8936" width="0" style="36" hidden="1" customWidth="1"/>
    <col min="8937" max="8937" width="18.88671875" style="36" bestFit="1" customWidth="1"/>
    <col min="8938" max="8938" width="17.109375" style="36" customWidth="1"/>
    <col min="8939" max="8939" width="10.33203125" style="36" customWidth="1"/>
    <col min="8940" max="8940" width="16" style="36" bestFit="1" customWidth="1"/>
    <col min="8941" max="8941" width="19.44140625" style="36" customWidth="1"/>
    <col min="8942" max="8942" width="18.6640625" style="36" customWidth="1"/>
    <col min="8943" max="8943" width="10.33203125" style="36" customWidth="1"/>
    <col min="8944" max="8944" width="16" style="36" bestFit="1" customWidth="1"/>
    <col min="8945" max="8945" width="18.44140625" style="36" customWidth="1"/>
    <col min="8946" max="8946" width="13.33203125" style="36" customWidth="1"/>
    <col min="8947" max="8947" width="16.33203125" style="36" customWidth="1"/>
    <col min="8948" max="8948" width="19.33203125" style="36" bestFit="1" customWidth="1"/>
    <col min="8949" max="8949" width="19.44140625" style="36" bestFit="1" customWidth="1"/>
    <col min="8950" max="8953" width="16" style="36" bestFit="1" customWidth="1"/>
    <col min="8954" max="8954" width="18" style="36" bestFit="1" customWidth="1"/>
    <col min="8955" max="9174" width="11.5546875" style="36"/>
    <col min="9175" max="9175" width="33.6640625" style="36" customWidth="1"/>
    <col min="9176" max="9176" width="14.88671875" style="36" customWidth="1"/>
    <col min="9177" max="9177" width="12.88671875" style="36" customWidth="1"/>
    <col min="9178" max="9178" width="16.33203125" style="36" customWidth="1"/>
    <col min="9179" max="9179" width="17.109375" style="36" bestFit="1" customWidth="1"/>
    <col min="9180" max="9180" width="17.109375" style="36" customWidth="1"/>
    <col min="9181" max="9181" width="14.109375" style="36" customWidth="1"/>
    <col min="9182" max="9182" width="56.6640625" style="36" customWidth="1"/>
    <col min="9183" max="9183" width="16" style="36" customWidth="1"/>
    <col min="9184" max="9184" width="17.109375" style="36" bestFit="1" customWidth="1"/>
    <col min="9185" max="9192" width="0" style="36" hidden="1" customWidth="1"/>
    <col min="9193" max="9193" width="18.88671875" style="36" bestFit="1" customWidth="1"/>
    <col min="9194" max="9194" width="17.109375" style="36" customWidth="1"/>
    <col min="9195" max="9195" width="10.33203125" style="36" customWidth="1"/>
    <col min="9196" max="9196" width="16" style="36" bestFit="1" customWidth="1"/>
    <col min="9197" max="9197" width="19.44140625" style="36" customWidth="1"/>
    <col min="9198" max="9198" width="18.6640625" style="36" customWidth="1"/>
    <col min="9199" max="9199" width="10.33203125" style="36" customWidth="1"/>
    <col min="9200" max="9200" width="16" style="36" bestFit="1" customWidth="1"/>
    <col min="9201" max="9201" width="18.44140625" style="36" customWidth="1"/>
    <col min="9202" max="9202" width="13.33203125" style="36" customWidth="1"/>
    <col min="9203" max="9203" width="16.33203125" style="36" customWidth="1"/>
    <col min="9204" max="9204" width="19.33203125" style="36" bestFit="1" customWidth="1"/>
    <col min="9205" max="9205" width="19.44140625" style="36" bestFit="1" customWidth="1"/>
    <col min="9206" max="9209" width="16" style="36" bestFit="1" customWidth="1"/>
    <col min="9210" max="9210" width="18" style="36" bestFit="1" customWidth="1"/>
    <col min="9211" max="9430" width="11.5546875" style="36"/>
    <col min="9431" max="9431" width="33.6640625" style="36" customWidth="1"/>
    <col min="9432" max="9432" width="14.88671875" style="36" customWidth="1"/>
    <col min="9433" max="9433" width="12.88671875" style="36" customWidth="1"/>
    <col min="9434" max="9434" width="16.33203125" style="36" customWidth="1"/>
    <col min="9435" max="9435" width="17.109375" style="36" bestFit="1" customWidth="1"/>
    <col min="9436" max="9436" width="17.109375" style="36" customWidth="1"/>
    <col min="9437" max="9437" width="14.109375" style="36" customWidth="1"/>
    <col min="9438" max="9438" width="56.6640625" style="36" customWidth="1"/>
    <col min="9439" max="9439" width="16" style="36" customWidth="1"/>
    <col min="9440" max="9440" width="17.109375" style="36" bestFit="1" customWidth="1"/>
    <col min="9441" max="9448" width="0" style="36" hidden="1" customWidth="1"/>
    <col min="9449" max="9449" width="18.88671875" style="36" bestFit="1" customWidth="1"/>
    <col min="9450" max="9450" width="17.109375" style="36" customWidth="1"/>
    <col min="9451" max="9451" width="10.33203125" style="36" customWidth="1"/>
    <col min="9452" max="9452" width="16" style="36" bestFit="1" customWidth="1"/>
    <col min="9453" max="9453" width="19.44140625" style="36" customWidth="1"/>
    <col min="9454" max="9454" width="18.6640625" style="36" customWidth="1"/>
    <col min="9455" max="9455" width="10.33203125" style="36" customWidth="1"/>
    <col min="9456" max="9456" width="16" style="36" bestFit="1" customWidth="1"/>
    <col min="9457" max="9457" width="18.44140625" style="36" customWidth="1"/>
    <col min="9458" max="9458" width="13.33203125" style="36" customWidth="1"/>
    <col min="9459" max="9459" width="16.33203125" style="36" customWidth="1"/>
    <col min="9460" max="9460" width="19.33203125" style="36" bestFit="1" customWidth="1"/>
    <col min="9461" max="9461" width="19.44140625" style="36" bestFit="1" customWidth="1"/>
    <col min="9462" max="9465" width="16" style="36" bestFit="1" customWidth="1"/>
    <col min="9466" max="9466" width="18" style="36" bestFit="1" customWidth="1"/>
    <col min="9467" max="9686" width="11.5546875" style="36"/>
    <col min="9687" max="9687" width="33.6640625" style="36" customWidth="1"/>
    <col min="9688" max="9688" width="14.88671875" style="36" customWidth="1"/>
    <col min="9689" max="9689" width="12.88671875" style="36" customWidth="1"/>
    <col min="9690" max="9690" width="16.33203125" style="36" customWidth="1"/>
    <col min="9691" max="9691" width="17.109375" style="36" bestFit="1" customWidth="1"/>
    <col min="9692" max="9692" width="17.109375" style="36" customWidth="1"/>
    <col min="9693" max="9693" width="14.109375" style="36" customWidth="1"/>
    <col min="9694" max="9694" width="56.6640625" style="36" customWidth="1"/>
    <col min="9695" max="9695" width="16" style="36" customWidth="1"/>
    <col min="9696" max="9696" width="17.109375" style="36" bestFit="1" customWidth="1"/>
    <col min="9697" max="9704" width="0" style="36" hidden="1" customWidth="1"/>
    <col min="9705" max="9705" width="18.88671875" style="36" bestFit="1" customWidth="1"/>
    <col min="9706" max="9706" width="17.109375" style="36" customWidth="1"/>
    <col min="9707" max="9707" width="10.33203125" style="36" customWidth="1"/>
    <col min="9708" max="9708" width="16" style="36" bestFit="1" customWidth="1"/>
    <col min="9709" max="9709" width="19.44140625" style="36" customWidth="1"/>
    <col min="9710" max="9710" width="18.6640625" style="36" customWidth="1"/>
    <col min="9711" max="9711" width="10.33203125" style="36" customWidth="1"/>
    <col min="9712" max="9712" width="16" style="36" bestFit="1" customWidth="1"/>
    <col min="9713" max="9713" width="18.44140625" style="36" customWidth="1"/>
    <col min="9714" max="9714" width="13.33203125" style="36" customWidth="1"/>
    <col min="9715" max="9715" width="16.33203125" style="36" customWidth="1"/>
    <col min="9716" max="9716" width="19.33203125" style="36" bestFit="1" customWidth="1"/>
    <col min="9717" max="9717" width="19.44140625" style="36" bestFit="1" customWidth="1"/>
    <col min="9718" max="9721" width="16" style="36" bestFit="1" customWidth="1"/>
    <col min="9722" max="9722" width="18" style="36" bestFit="1" customWidth="1"/>
    <col min="9723" max="9942" width="11.5546875" style="36"/>
    <col min="9943" max="9943" width="33.6640625" style="36" customWidth="1"/>
    <col min="9944" max="9944" width="14.88671875" style="36" customWidth="1"/>
    <col min="9945" max="9945" width="12.88671875" style="36" customWidth="1"/>
    <col min="9946" max="9946" width="16.33203125" style="36" customWidth="1"/>
    <col min="9947" max="9947" width="17.109375" style="36" bestFit="1" customWidth="1"/>
    <col min="9948" max="9948" width="17.109375" style="36" customWidth="1"/>
    <col min="9949" max="9949" width="14.109375" style="36" customWidth="1"/>
    <col min="9950" max="9950" width="56.6640625" style="36" customWidth="1"/>
    <col min="9951" max="9951" width="16" style="36" customWidth="1"/>
    <col min="9952" max="9952" width="17.109375" style="36" bestFit="1" customWidth="1"/>
    <col min="9953" max="9960" width="0" style="36" hidden="1" customWidth="1"/>
    <col min="9961" max="9961" width="18.88671875" style="36" bestFit="1" customWidth="1"/>
    <col min="9962" max="9962" width="17.109375" style="36" customWidth="1"/>
    <col min="9963" max="9963" width="10.33203125" style="36" customWidth="1"/>
    <col min="9964" max="9964" width="16" style="36" bestFit="1" customWidth="1"/>
    <col min="9965" max="9965" width="19.44140625" style="36" customWidth="1"/>
    <col min="9966" max="9966" width="18.6640625" style="36" customWidth="1"/>
    <col min="9967" max="9967" width="10.33203125" style="36" customWidth="1"/>
    <col min="9968" max="9968" width="16" style="36" bestFit="1" customWidth="1"/>
    <col min="9969" max="9969" width="18.44140625" style="36" customWidth="1"/>
    <col min="9970" max="9970" width="13.33203125" style="36" customWidth="1"/>
    <col min="9971" max="9971" width="16.33203125" style="36" customWidth="1"/>
    <col min="9972" max="9972" width="19.33203125" style="36" bestFit="1" customWidth="1"/>
    <col min="9973" max="9973" width="19.44140625" style="36" bestFit="1" customWidth="1"/>
    <col min="9974" max="9977" width="16" style="36" bestFit="1" customWidth="1"/>
    <col min="9978" max="9978" width="18" style="36" bestFit="1" customWidth="1"/>
    <col min="9979" max="10198" width="11.5546875" style="36"/>
    <col min="10199" max="10199" width="33.6640625" style="36" customWidth="1"/>
    <col min="10200" max="10200" width="14.88671875" style="36" customWidth="1"/>
    <col min="10201" max="10201" width="12.88671875" style="36" customWidth="1"/>
    <col min="10202" max="10202" width="16.33203125" style="36" customWidth="1"/>
    <col min="10203" max="10203" width="17.109375" style="36" bestFit="1" customWidth="1"/>
    <col min="10204" max="10204" width="17.109375" style="36" customWidth="1"/>
    <col min="10205" max="10205" width="14.109375" style="36" customWidth="1"/>
    <col min="10206" max="10206" width="56.6640625" style="36" customWidth="1"/>
    <col min="10207" max="10207" width="16" style="36" customWidth="1"/>
    <col min="10208" max="10208" width="17.109375" style="36" bestFit="1" customWidth="1"/>
    <col min="10209" max="10216" width="0" style="36" hidden="1" customWidth="1"/>
    <col min="10217" max="10217" width="18.88671875" style="36" bestFit="1" customWidth="1"/>
    <col min="10218" max="10218" width="17.109375" style="36" customWidth="1"/>
    <col min="10219" max="10219" width="10.33203125" style="36" customWidth="1"/>
    <col min="10220" max="10220" width="16" style="36" bestFit="1" customWidth="1"/>
    <col min="10221" max="10221" width="19.44140625" style="36" customWidth="1"/>
    <col min="10222" max="10222" width="18.6640625" style="36" customWidth="1"/>
    <col min="10223" max="10223" width="10.33203125" style="36" customWidth="1"/>
    <col min="10224" max="10224" width="16" style="36" bestFit="1" customWidth="1"/>
    <col min="10225" max="10225" width="18.44140625" style="36" customWidth="1"/>
    <col min="10226" max="10226" width="13.33203125" style="36" customWidth="1"/>
    <col min="10227" max="10227" width="16.33203125" style="36" customWidth="1"/>
    <col min="10228" max="10228" width="19.33203125" style="36" bestFit="1" customWidth="1"/>
    <col min="10229" max="10229" width="19.44140625" style="36" bestFit="1" customWidth="1"/>
    <col min="10230" max="10233" width="16" style="36" bestFit="1" customWidth="1"/>
    <col min="10234" max="10234" width="18" style="36" bestFit="1" customWidth="1"/>
    <col min="10235" max="10454" width="11.5546875" style="36"/>
    <col min="10455" max="10455" width="33.6640625" style="36" customWidth="1"/>
    <col min="10456" max="10456" width="14.88671875" style="36" customWidth="1"/>
    <col min="10457" max="10457" width="12.88671875" style="36" customWidth="1"/>
    <col min="10458" max="10458" width="16.33203125" style="36" customWidth="1"/>
    <col min="10459" max="10459" width="17.109375" style="36" bestFit="1" customWidth="1"/>
    <col min="10460" max="10460" width="17.109375" style="36" customWidth="1"/>
    <col min="10461" max="10461" width="14.109375" style="36" customWidth="1"/>
    <col min="10462" max="10462" width="56.6640625" style="36" customWidth="1"/>
    <col min="10463" max="10463" width="16" style="36" customWidth="1"/>
    <col min="10464" max="10464" width="17.109375" style="36" bestFit="1" customWidth="1"/>
    <col min="10465" max="10472" width="0" style="36" hidden="1" customWidth="1"/>
    <col min="10473" max="10473" width="18.88671875" style="36" bestFit="1" customWidth="1"/>
    <col min="10474" max="10474" width="17.109375" style="36" customWidth="1"/>
    <col min="10475" max="10475" width="10.33203125" style="36" customWidth="1"/>
    <col min="10476" max="10476" width="16" style="36" bestFit="1" customWidth="1"/>
    <col min="10477" max="10477" width="19.44140625" style="36" customWidth="1"/>
    <col min="10478" max="10478" width="18.6640625" style="36" customWidth="1"/>
    <col min="10479" max="10479" width="10.33203125" style="36" customWidth="1"/>
    <col min="10480" max="10480" width="16" style="36" bestFit="1" customWidth="1"/>
    <col min="10481" max="10481" width="18.44140625" style="36" customWidth="1"/>
    <col min="10482" max="10482" width="13.33203125" style="36" customWidth="1"/>
    <col min="10483" max="10483" width="16.33203125" style="36" customWidth="1"/>
    <col min="10484" max="10484" width="19.33203125" style="36" bestFit="1" customWidth="1"/>
    <col min="10485" max="10485" width="19.44140625" style="36" bestFit="1" customWidth="1"/>
    <col min="10486" max="10489" width="16" style="36" bestFit="1" customWidth="1"/>
    <col min="10490" max="10490" width="18" style="36" bestFit="1" customWidth="1"/>
    <col min="10491" max="10710" width="11.5546875" style="36"/>
    <col min="10711" max="10711" width="33.6640625" style="36" customWidth="1"/>
    <col min="10712" max="10712" width="14.88671875" style="36" customWidth="1"/>
    <col min="10713" max="10713" width="12.88671875" style="36" customWidth="1"/>
    <col min="10714" max="10714" width="16.33203125" style="36" customWidth="1"/>
    <col min="10715" max="10715" width="17.109375" style="36" bestFit="1" customWidth="1"/>
    <col min="10716" max="10716" width="17.109375" style="36" customWidth="1"/>
    <col min="10717" max="10717" width="14.109375" style="36" customWidth="1"/>
    <col min="10718" max="10718" width="56.6640625" style="36" customWidth="1"/>
    <col min="10719" max="10719" width="16" style="36" customWidth="1"/>
    <col min="10720" max="10720" width="17.109375" style="36" bestFit="1" customWidth="1"/>
    <col min="10721" max="10728" width="0" style="36" hidden="1" customWidth="1"/>
    <col min="10729" max="10729" width="18.88671875" style="36" bestFit="1" customWidth="1"/>
    <col min="10730" max="10730" width="17.109375" style="36" customWidth="1"/>
    <col min="10731" max="10731" width="10.33203125" style="36" customWidth="1"/>
    <col min="10732" max="10732" width="16" style="36" bestFit="1" customWidth="1"/>
    <col min="10733" max="10733" width="19.44140625" style="36" customWidth="1"/>
    <col min="10734" max="10734" width="18.6640625" style="36" customWidth="1"/>
    <col min="10735" max="10735" width="10.33203125" style="36" customWidth="1"/>
    <col min="10736" max="10736" width="16" style="36" bestFit="1" customWidth="1"/>
    <col min="10737" max="10737" width="18.44140625" style="36" customWidth="1"/>
    <col min="10738" max="10738" width="13.33203125" style="36" customWidth="1"/>
    <col min="10739" max="10739" width="16.33203125" style="36" customWidth="1"/>
    <col min="10740" max="10740" width="19.33203125" style="36" bestFit="1" customWidth="1"/>
    <col min="10741" max="10741" width="19.44140625" style="36" bestFit="1" customWidth="1"/>
    <col min="10742" max="10745" width="16" style="36" bestFit="1" customWidth="1"/>
    <col min="10746" max="10746" width="18" style="36" bestFit="1" customWidth="1"/>
    <col min="10747" max="10966" width="11.5546875" style="36"/>
    <col min="10967" max="10967" width="33.6640625" style="36" customWidth="1"/>
    <col min="10968" max="10968" width="14.88671875" style="36" customWidth="1"/>
    <col min="10969" max="10969" width="12.88671875" style="36" customWidth="1"/>
    <col min="10970" max="10970" width="16.33203125" style="36" customWidth="1"/>
    <col min="10971" max="10971" width="17.109375" style="36" bestFit="1" customWidth="1"/>
    <col min="10972" max="10972" width="17.109375" style="36" customWidth="1"/>
    <col min="10973" max="10973" width="14.109375" style="36" customWidth="1"/>
    <col min="10974" max="10974" width="56.6640625" style="36" customWidth="1"/>
    <col min="10975" max="10975" width="16" style="36" customWidth="1"/>
    <col min="10976" max="10976" width="17.109375" style="36" bestFit="1" customWidth="1"/>
    <col min="10977" max="10984" width="0" style="36" hidden="1" customWidth="1"/>
    <col min="10985" max="10985" width="18.88671875" style="36" bestFit="1" customWidth="1"/>
    <col min="10986" max="10986" width="17.109375" style="36" customWidth="1"/>
    <col min="10987" max="10987" width="10.33203125" style="36" customWidth="1"/>
    <col min="10988" max="10988" width="16" style="36" bestFit="1" customWidth="1"/>
    <col min="10989" max="10989" width="19.44140625" style="36" customWidth="1"/>
    <col min="10990" max="10990" width="18.6640625" style="36" customWidth="1"/>
    <col min="10991" max="10991" width="10.33203125" style="36" customWidth="1"/>
    <col min="10992" max="10992" width="16" style="36" bestFit="1" customWidth="1"/>
    <col min="10993" max="10993" width="18.44140625" style="36" customWidth="1"/>
    <col min="10994" max="10994" width="13.33203125" style="36" customWidth="1"/>
    <col min="10995" max="10995" width="16.33203125" style="36" customWidth="1"/>
    <col min="10996" max="10996" width="19.33203125" style="36" bestFit="1" customWidth="1"/>
    <col min="10997" max="10997" width="19.44140625" style="36" bestFit="1" customWidth="1"/>
    <col min="10998" max="11001" width="16" style="36" bestFit="1" customWidth="1"/>
    <col min="11002" max="11002" width="18" style="36" bestFit="1" customWidth="1"/>
    <col min="11003" max="11222" width="11.5546875" style="36"/>
    <col min="11223" max="11223" width="33.6640625" style="36" customWidth="1"/>
    <col min="11224" max="11224" width="14.88671875" style="36" customWidth="1"/>
    <col min="11225" max="11225" width="12.88671875" style="36" customWidth="1"/>
    <col min="11226" max="11226" width="16.33203125" style="36" customWidth="1"/>
    <col min="11227" max="11227" width="17.109375" style="36" bestFit="1" customWidth="1"/>
    <col min="11228" max="11228" width="17.109375" style="36" customWidth="1"/>
    <col min="11229" max="11229" width="14.109375" style="36" customWidth="1"/>
    <col min="11230" max="11230" width="56.6640625" style="36" customWidth="1"/>
    <col min="11231" max="11231" width="16" style="36" customWidth="1"/>
    <col min="11232" max="11232" width="17.109375" style="36" bestFit="1" customWidth="1"/>
    <col min="11233" max="11240" width="0" style="36" hidden="1" customWidth="1"/>
    <col min="11241" max="11241" width="18.88671875" style="36" bestFit="1" customWidth="1"/>
    <col min="11242" max="11242" width="17.109375" style="36" customWidth="1"/>
    <col min="11243" max="11243" width="10.33203125" style="36" customWidth="1"/>
    <col min="11244" max="11244" width="16" style="36" bestFit="1" customWidth="1"/>
    <col min="11245" max="11245" width="19.44140625" style="36" customWidth="1"/>
    <col min="11246" max="11246" width="18.6640625" style="36" customWidth="1"/>
    <col min="11247" max="11247" width="10.33203125" style="36" customWidth="1"/>
    <col min="11248" max="11248" width="16" style="36" bestFit="1" customWidth="1"/>
    <col min="11249" max="11249" width="18.44140625" style="36" customWidth="1"/>
    <col min="11250" max="11250" width="13.33203125" style="36" customWidth="1"/>
    <col min="11251" max="11251" width="16.33203125" style="36" customWidth="1"/>
    <col min="11252" max="11252" width="19.33203125" style="36" bestFit="1" customWidth="1"/>
    <col min="11253" max="11253" width="19.44140625" style="36" bestFit="1" customWidth="1"/>
    <col min="11254" max="11257" width="16" style="36" bestFit="1" customWidth="1"/>
    <col min="11258" max="11258" width="18" style="36" bestFit="1" customWidth="1"/>
    <col min="11259" max="11478" width="11.5546875" style="36"/>
    <col min="11479" max="11479" width="33.6640625" style="36" customWidth="1"/>
    <col min="11480" max="11480" width="14.88671875" style="36" customWidth="1"/>
    <col min="11481" max="11481" width="12.88671875" style="36" customWidth="1"/>
    <col min="11482" max="11482" width="16.33203125" style="36" customWidth="1"/>
    <col min="11483" max="11483" width="17.109375" style="36" bestFit="1" customWidth="1"/>
    <col min="11484" max="11484" width="17.109375" style="36" customWidth="1"/>
    <col min="11485" max="11485" width="14.109375" style="36" customWidth="1"/>
    <col min="11486" max="11486" width="56.6640625" style="36" customWidth="1"/>
    <col min="11487" max="11487" width="16" style="36" customWidth="1"/>
    <col min="11488" max="11488" width="17.109375" style="36" bestFit="1" customWidth="1"/>
    <col min="11489" max="11496" width="0" style="36" hidden="1" customWidth="1"/>
    <col min="11497" max="11497" width="18.88671875" style="36" bestFit="1" customWidth="1"/>
    <col min="11498" max="11498" width="17.109375" style="36" customWidth="1"/>
    <col min="11499" max="11499" width="10.33203125" style="36" customWidth="1"/>
    <col min="11500" max="11500" width="16" style="36" bestFit="1" customWidth="1"/>
    <col min="11501" max="11501" width="19.44140625" style="36" customWidth="1"/>
    <col min="11502" max="11502" width="18.6640625" style="36" customWidth="1"/>
    <col min="11503" max="11503" width="10.33203125" style="36" customWidth="1"/>
    <col min="11504" max="11504" width="16" style="36" bestFit="1" customWidth="1"/>
    <col min="11505" max="11505" width="18.44140625" style="36" customWidth="1"/>
    <col min="11506" max="11506" width="13.33203125" style="36" customWidth="1"/>
    <col min="11507" max="11507" width="16.33203125" style="36" customWidth="1"/>
    <col min="11508" max="11508" width="19.33203125" style="36" bestFit="1" customWidth="1"/>
    <col min="11509" max="11509" width="19.44140625" style="36" bestFit="1" customWidth="1"/>
    <col min="11510" max="11513" width="16" style="36" bestFit="1" customWidth="1"/>
    <col min="11514" max="11514" width="18" style="36" bestFit="1" customWidth="1"/>
    <col min="11515" max="11734" width="11.5546875" style="36"/>
    <col min="11735" max="11735" width="33.6640625" style="36" customWidth="1"/>
    <col min="11736" max="11736" width="14.88671875" style="36" customWidth="1"/>
    <col min="11737" max="11737" width="12.88671875" style="36" customWidth="1"/>
    <col min="11738" max="11738" width="16.33203125" style="36" customWidth="1"/>
    <col min="11739" max="11739" width="17.109375" style="36" bestFit="1" customWidth="1"/>
    <col min="11740" max="11740" width="17.109375" style="36" customWidth="1"/>
    <col min="11741" max="11741" width="14.109375" style="36" customWidth="1"/>
    <col min="11742" max="11742" width="56.6640625" style="36" customWidth="1"/>
    <col min="11743" max="11743" width="16" style="36" customWidth="1"/>
    <col min="11744" max="11744" width="17.109375" style="36" bestFit="1" customWidth="1"/>
    <col min="11745" max="11752" width="0" style="36" hidden="1" customWidth="1"/>
    <col min="11753" max="11753" width="18.88671875" style="36" bestFit="1" customWidth="1"/>
    <col min="11754" max="11754" width="17.109375" style="36" customWidth="1"/>
    <col min="11755" max="11755" width="10.33203125" style="36" customWidth="1"/>
    <col min="11756" max="11756" width="16" style="36" bestFit="1" customWidth="1"/>
    <col min="11757" max="11757" width="19.44140625" style="36" customWidth="1"/>
    <col min="11758" max="11758" width="18.6640625" style="36" customWidth="1"/>
    <col min="11759" max="11759" width="10.33203125" style="36" customWidth="1"/>
    <col min="11760" max="11760" width="16" style="36" bestFit="1" customWidth="1"/>
    <col min="11761" max="11761" width="18.44140625" style="36" customWidth="1"/>
    <col min="11762" max="11762" width="13.33203125" style="36" customWidth="1"/>
    <col min="11763" max="11763" width="16.33203125" style="36" customWidth="1"/>
    <col min="11764" max="11764" width="19.33203125" style="36" bestFit="1" customWidth="1"/>
    <col min="11765" max="11765" width="19.44140625" style="36" bestFit="1" customWidth="1"/>
    <col min="11766" max="11769" width="16" style="36" bestFit="1" customWidth="1"/>
    <col min="11770" max="11770" width="18" style="36" bestFit="1" customWidth="1"/>
    <col min="11771" max="11990" width="11.5546875" style="36"/>
    <col min="11991" max="11991" width="33.6640625" style="36" customWidth="1"/>
    <col min="11992" max="11992" width="14.88671875" style="36" customWidth="1"/>
    <col min="11993" max="11993" width="12.88671875" style="36" customWidth="1"/>
    <col min="11994" max="11994" width="16.33203125" style="36" customWidth="1"/>
    <col min="11995" max="11995" width="17.109375" style="36" bestFit="1" customWidth="1"/>
    <col min="11996" max="11996" width="17.109375" style="36" customWidth="1"/>
    <col min="11997" max="11997" width="14.109375" style="36" customWidth="1"/>
    <col min="11998" max="11998" width="56.6640625" style="36" customWidth="1"/>
    <col min="11999" max="11999" width="16" style="36" customWidth="1"/>
    <col min="12000" max="12000" width="17.109375" style="36" bestFit="1" customWidth="1"/>
    <col min="12001" max="12008" width="0" style="36" hidden="1" customWidth="1"/>
    <col min="12009" max="12009" width="18.88671875" style="36" bestFit="1" customWidth="1"/>
    <col min="12010" max="12010" width="17.109375" style="36" customWidth="1"/>
    <col min="12011" max="12011" width="10.33203125" style="36" customWidth="1"/>
    <col min="12012" max="12012" width="16" style="36" bestFit="1" customWidth="1"/>
    <col min="12013" max="12013" width="19.44140625" style="36" customWidth="1"/>
    <col min="12014" max="12014" width="18.6640625" style="36" customWidth="1"/>
    <col min="12015" max="12015" width="10.33203125" style="36" customWidth="1"/>
    <col min="12016" max="12016" width="16" style="36" bestFit="1" customWidth="1"/>
    <col min="12017" max="12017" width="18.44140625" style="36" customWidth="1"/>
    <col min="12018" max="12018" width="13.33203125" style="36" customWidth="1"/>
    <col min="12019" max="12019" width="16.33203125" style="36" customWidth="1"/>
    <col min="12020" max="12020" width="19.33203125" style="36" bestFit="1" customWidth="1"/>
    <col min="12021" max="12021" width="19.44140625" style="36" bestFit="1" customWidth="1"/>
    <col min="12022" max="12025" width="16" style="36" bestFit="1" customWidth="1"/>
    <col min="12026" max="12026" width="18" style="36" bestFit="1" customWidth="1"/>
    <col min="12027" max="12246" width="11.5546875" style="36"/>
    <col min="12247" max="12247" width="33.6640625" style="36" customWidth="1"/>
    <col min="12248" max="12248" width="14.88671875" style="36" customWidth="1"/>
    <col min="12249" max="12249" width="12.88671875" style="36" customWidth="1"/>
    <col min="12250" max="12250" width="16.33203125" style="36" customWidth="1"/>
    <col min="12251" max="12251" width="17.109375" style="36" bestFit="1" customWidth="1"/>
    <col min="12252" max="12252" width="17.109375" style="36" customWidth="1"/>
    <col min="12253" max="12253" width="14.109375" style="36" customWidth="1"/>
    <col min="12254" max="12254" width="56.6640625" style="36" customWidth="1"/>
    <col min="12255" max="12255" width="16" style="36" customWidth="1"/>
    <col min="12256" max="12256" width="17.109375" style="36" bestFit="1" customWidth="1"/>
    <col min="12257" max="12264" width="0" style="36" hidden="1" customWidth="1"/>
    <col min="12265" max="12265" width="18.88671875" style="36" bestFit="1" customWidth="1"/>
    <col min="12266" max="12266" width="17.109375" style="36" customWidth="1"/>
    <col min="12267" max="12267" width="10.33203125" style="36" customWidth="1"/>
    <col min="12268" max="12268" width="16" style="36" bestFit="1" customWidth="1"/>
    <col min="12269" max="12269" width="19.44140625" style="36" customWidth="1"/>
    <col min="12270" max="12270" width="18.6640625" style="36" customWidth="1"/>
    <col min="12271" max="12271" width="10.33203125" style="36" customWidth="1"/>
    <col min="12272" max="12272" width="16" style="36" bestFit="1" customWidth="1"/>
    <col min="12273" max="12273" width="18.44140625" style="36" customWidth="1"/>
    <col min="12274" max="12274" width="13.33203125" style="36" customWidth="1"/>
    <col min="12275" max="12275" width="16.33203125" style="36" customWidth="1"/>
    <col min="12276" max="12276" width="19.33203125" style="36" bestFit="1" customWidth="1"/>
    <col min="12277" max="12277" width="19.44140625" style="36" bestFit="1" customWidth="1"/>
    <col min="12278" max="12281" width="16" style="36" bestFit="1" customWidth="1"/>
    <col min="12282" max="12282" width="18" style="36" bestFit="1" customWidth="1"/>
    <col min="12283" max="12502" width="11.5546875" style="36"/>
    <col min="12503" max="12503" width="33.6640625" style="36" customWidth="1"/>
    <col min="12504" max="12504" width="14.88671875" style="36" customWidth="1"/>
    <col min="12505" max="12505" width="12.88671875" style="36" customWidth="1"/>
    <col min="12506" max="12506" width="16.33203125" style="36" customWidth="1"/>
    <col min="12507" max="12507" width="17.109375" style="36" bestFit="1" customWidth="1"/>
    <col min="12508" max="12508" width="17.109375" style="36" customWidth="1"/>
    <col min="12509" max="12509" width="14.109375" style="36" customWidth="1"/>
    <col min="12510" max="12510" width="56.6640625" style="36" customWidth="1"/>
    <col min="12511" max="12511" width="16" style="36" customWidth="1"/>
    <col min="12512" max="12512" width="17.109375" style="36" bestFit="1" customWidth="1"/>
    <col min="12513" max="12520" width="0" style="36" hidden="1" customWidth="1"/>
    <col min="12521" max="12521" width="18.88671875" style="36" bestFit="1" customWidth="1"/>
    <col min="12522" max="12522" width="17.109375" style="36" customWidth="1"/>
    <col min="12523" max="12523" width="10.33203125" style="36" customWidth="1"/>
    <col min="12524" max="12524" width="16" style="36" bestFit="1" customWidth="1"/>
    <col min="12525" max="12525" width="19.44140625" style="36" customWidth="1"/>
    <col min="12526" max="12526" width="18.6640625" style="36" customWidth="1"/>
    <col min="12527" max="12527" width="10.33203125" style="36" customWidth="1"/>
    <col min="12528" max="12528" width="16" style="36" bestFit="1" customWidth="1"/>
    <col min="12529" max="12529" width="18.44140625" style="36" customWidth="1"/>
    <col min="12530" max="12530" width="13.33203125" style="36" customWidth="1"/>
    <col min="12531" max="12531" width="16.33203125" style="36" customWidth="1"/>
    <col min="12532" max="12532" width="19.33203125" style="36" bestFit="1" customWidth="1"/>
    <col min="12533" max="12533" width="19.44140625" style="36" bestFit="1" customWidth="1"/>
    <col min="12534" max="12537" width="16" style="36" bestFit="1" customWidth="1"/>
    <col min="12538" max="12538" width="18" style="36" bestFit="1" customWidth="1"/>
    <col min="12539" max="12758" width="11.5546875" style="36"/>
    <col min="12759" max="12759" width="33.6640625" style="36" customWidth="1"/>
    <col min="12760" max="12760" width="14.88671875" style="36" customWidth="1"/>
    <col min="12761" max="12761" width="12.88671875" style="36" customWidth="1"/>
    <col min="12762" max="12762" width="16.33203125" style="36" customWidth="1"/>
    <col min="12763" max="12763" width="17.109375" style="36" bestFit="1" customWidth="1"/>
    <col min="12764" max="12764" width="17.109375" style="36" customWidth="1"/>
    <col min="12765" max="12765" width="14.109375" style="36" customWidth="1"/>
    <col min="12766" max="12766" width="56.6640625" style="36" customWidth="1"/>
    <col min="12767" max="12767" width="16" style="36" customWidth="1"/>
    <col min="12768" max="12768" width="17.109375" style="36" bestFit="1" customWidth="1"/>
    <col min="12769" max="12776" width="0" style="36" hidden="1" customWidth="1"/>
    <col min="12777" max="12777" width="18.88671875" style="36" bestFit="1" customWidth="1"/>
    <col min="12778" max="12778" width="17.109375" style="36" customWidth="1"/>
    <col min="12779" max="12779" width="10.33203125" style="36" customWidth="1"/>
    <col min="12780" max="12780" width="16" style="36" bestFit="1" customWidth="1"/>
    <col min="12781" max="12781" width="19.44140625" style="36" customWidth="1"/>
    <col min="12782" max="12782" width="18.6640625" style="36" customWidth="1"/>
    <col min="12783" max="12783" width="10.33203125" style="36" customWidth="1"/>
    <col min="12784" max="12784" width="16" style="36" bestFit="1" customWidth="1"/>
    <col min="12785" max="12785" width="18.44140625" style="36" customWidth="1"/>
    <col min="12786" max="12786" width="13.33203125" style="36" customWidth="1"/>
    <col min="12787" max="12787" width="16.33203125" style="36" customWidth="1"/>
    <col min="12788" max="12788" width="19.33203125" style="36" bestFit="1" customWidth="1"/>
    <col min="12789" max="12789" width="19.44140625" style="36" bestFit="1" customWidth="1"/>
    <col min="12790" max="12793" width="16" style="36" bestFit="1" customWidth="1"/>
    <col min="12794" max="12794" width="18" style="36" bestFit="1" customWidth="1"/>
    <col min="12795" max="13014" width="11.5546875" style="36"/>
    <col min="13015" max="13015" width="33.6640625" style="36" customWidth="1"/>
    <col min="13016" max="13016" width="14.88671875" style="36" customWidth="1"/>
    <col min="13017" max="13017" width="12.88671875" style="36" customWidth="1"/>
    <col min="13018" max="13018" width="16.33203125" style="36" customWidth="1"/>
    <col min="13019" max="13019" width="17.109375" style="36" bestFit="1" customWidth="1"/>
    <col min="13020" max="13020" width="17.109375" style="36" customWidth="1"/>
    <col min="13021" max="13021" width="14.109375" style="36" customWidth="1"/>
    <col min="13022" max="13022" width="56.6640625" style="36" customWidth="1"/>
    <col min="13023" max="13023" width="16" style="36" customWidth="1"/>
    <col min="13024" max="13024" width="17.109375" style="36" bestFit="1" customWidth="1"/>
    <col min="13025" max="13032" width="0" style="36" hidden="1" customWidth="1"/>
    <col min="13033" max="13033" width="18.88671875" style="36" bestFit="1" customWidth="1"/>
    <col min="13034" max="13034" width="17.109375" style="36" customWidth="1"/>
    <col min="13035" max="13035" width="10.33203125" style="36" customWidth="1"/>
    <col min="13036" max="13036" width="16" style="36" bestFit="1" customWidth="1"/>
    <col min="13037" max="13037" width="19.44140625" style="36" customWidth="1"/>
    <col min="13038" max="13038" width="18.6640625" style="36" customWidth="1"/>
    <col min="13039" max="13039" width="10.33203125" style="36" customWidth="1"/>
    <col min="13040" max="13040" width="16" style="36" bestFit="1" customWidth="1"/>
    <col min="13041" max="13041" width="18.44140625" style="36" customWidth="1"/>
    <col min="13042" max="13042" width="13.33203125" style="36" customWidth="1"/>
    <col min="13043" max="13043" width="16.33203125" style="36" customWidth="1"/>
    <col min="13044" max="13044" width="19.33203125" style="36" bestFit="1" customWidth="1"/>
    <col min="13045" max="13045" width="19.44140625" style="36" bestFit="1" customWidth="1"/>
    <col min="13046" max="13049" width="16" style="36" bestFit="1" customWidth="1"/>
    <col min="13050" max="13050" width="18" style="36" bestFit="1" customWidth="1"/>
    <col min="13051" max="13270" width="11.5546875" style="36"/>
    <col min="13271" max="13271" width="33.6640625" style="36" customWidth="1"/>
    <col min="13272" max="13272" width="14.88671875" style="36" customWidth="1"/>
    <col min="13273" max="13273" width="12.88671875" style="36" customWidth="1"/>
    <col min="13274" max="13274" width="16.33203125" style="36" customWidth="1"/>
    <col min="13275" max="13275" width="17.109375" style="36" bestFit="1" customWidth="1"/>
    <col min="13276" max="13276" width="17.109375" style="36" customWidth="1"/>
    <col min="13277" max="13277" width="14.109375" style="36" customWidth="1"/>
    <col min="13278" max="13278" width="56.6640625" style="36" customWidth="1"/>
    <col min="13279" max="13279" width="16" style="36" customWidth="1"/>
    <col min="13280" max="13280" width="17.109375" style="36" bestFit="1" customWidth="1"/>
    <col min="13281" max="13288" width="0" style="36" hidden="1" customWidth="1"/>
    <col min="13289" max="13289" width="18.88671875" style="36" bestFit="1" customWidth="1"/>
    <col min="13290" max="13290" width="17.109375" style="36" customWidth="1"/>
    <col min="13291" max="13291" width="10.33203125" style="36" customWidth="1"/>
    <col min="13292" max="13292" width="16" style="36" bestFit="1" customWidth="1"/>
    <col min="13293" max="13293" width="19.44140625" style="36" customWidth="1"/>
    <col min="13294" max="13294" width="18.6640625" style="36" customWidth="1"/>
    <col min="13295" max="13295" width="10.33203125" style="36" customWidth="1"/>
    <col min="13296" max="13296" width="16" style="36" bestFit="1" customWidth="1"/>
    <col min="13297" max="13297" width="18.44140625" style="36" customWidth="1"/>
    <col min="13298" max="13298" width="13.33203125" style="36" customWidth="1"/>
    <col min="13299" max="13299" width="16.33203125" style="36" customWidth="1"/>
    <col min="13300" max="13300" width="19.33203125" style="36" bestFit="1" customWidth="1"/>
    <col min="13301" max="13301" width="19.44140625" style="36" bestFit="1" customWidth="1"/>
    <col min="13302" max="13305" width="16" style="36" bestFit="1" customWidth="1"/>
    <col min="13306" max="13306" width="18" style="36" bestFit="1" customWidth="1"/>
    <col min="13307" max="13526" width="11.5546875" style="36"/>
    <col min="13527" max="13527" width="33.6640625" style="36" customWidth="1"/>
    <col min="13528" max="13528" width="14.88671875" style="36" customWidth="1"/>
    <col min="13529" max="13529" width="12.88671875" style="36" customWidth="1"/>
    <col min="13530" max="13530" width="16.33203125" style="36" customWidth="1"/>
    <col min="13531" max="13531" width="17.109375" style="36" bestFit="1" customWidth="1"/>
    <col min="13532" max="13532" width="17.109375" style="36" customWidth="1"/>
    <col min="13533" max="13533" width="14.109375" style="36" customWidth="1"/>
    <col min="13534" max="13534" width="56.6640625" style="36" customWidth="1"/>
    <col min="13535" max="13535" width="16" style="36" customWidth="1"/>
    <col min="13536" max="13536" width="17.109375" style="36" bestFit="1" customWidth="1"/>
    <col min="13537" max="13544" width="0" style="36" hidden="1" customWidth="1"/>
    <col min="13545" max="13545" width="18.88671875" style="36" bestFit="1" customWidth="1"/>
    <col min="13546" max="13546" width="17.109375" style="36" customWidth="1"/>
    <col min="13547" max="13547" width="10.33203125" style="36" customWidth="1"/>
    <col min="13548" max="13548" width="16" style="36" bestFit="1" customWidth="1"/>
    <col min="13549" max="13549" width="19.44140625" style="36" customWidth="1"/>
    <col min="13550" max="13550" width="18.6640625" style="36" customWidth="1"/>
    <col min="13551" max="13551" width="10.33203125" style="36" customWidth="1"/>
    <col min="13552" max="13552" width="16" style="36" bestFit="1" customWidth="1"/>
    <col min="13553" max="13553" width="18.44140625" style="36" customWidth="1"/>
    <col min="13554" max="13554" width="13.33203125" style="36" customWidth="1"/>
    <col min="13555" max="13555" width="16.33203125" style="36" customWidth="1"/>
    <col min="13556" max="13556" width="19.33203125" style="36" bestFit="1" customWidth="1"/>
    <col min="13557" max="13557" width="19.44140625" style="36" bestFit="1" customWidth="1"/>
    <col min="13558" max="13561" width="16" style="36" bestFit="1" customWidth="1"/>
    <col min="13562" max="13562" width="18" style="36" bestFit="1" customWidth="1"/>
    <col min="13563" max="13782" width="11.5546875" style="36"/>
    <col min="13783" max="13783" width="33.6640625" style="36" customWidth="1"/>
    <col min="13784" max="13784" width="14.88671875" style="36" customWidth="1"/>
    <col min="13785" max="13785" width="12.88671875" style="36" customWidth="1"/>
    <col min="13786" max="13786" width="16.33203125" style="36" customWidth="1"/>
    <col min="13787" max="13787" width="17.109375" style="36" bestFit="1" customWidth="1"/>
    <col min="13788" max="13788" width="17.109375" style="36" customWidth="1"/>
    <col min="13789" max="13789" width="14.109375" style="36" customWidth="1"/>
    <col min="13790" max="13790" width="56.6640625" style="36" customWidth="1"/>
    <col min="13791" max="13791" width="16" style="36" customWidth="1"/>
    <col min="13792" max="13792" width="17.109375" style="36" bestFit="1" customWidth="1"/>
    <col min="13793" max="13800" width="0" style="36" hidden="1" customWidth="1"/>
    <col min="13801" max="13801" width="18.88671875" style="36" bestFit="1" customWidth="1"/>
    <col min="13802" max="13802" width="17.109375" style="36" customWidth="1"/>
    <col min="13803" max="13803" width="10.33203125" style="36" customWidth="1"/>
    <col min="13804" max="13804" width="16" style="36" bestFit="1" customWidth="1"/>
    <col min="13805" max="13805" width="19.44140625" style="36" customWidth="1"/>
    <col min="13806" max="13806" width="18.6640625" style="36" customWidth="1"/>
    <col min="13807" max="13807" width="10.33203125" style="36" customWidth="1"/>
    <col min="13808" max="13808" width="16" style="36" bestFit="1" customWidth="1"/>
    <col min="13809" max="13809" width="18.44140625" style="36" customWidth="1"/>
    <col min="13810" max="13810" width="13.33203125" style="36" customWidth="1"/>
    <col min="13811" max="13811" width="16.33203125" style="36" customWidth="1"/>
    <col min="13812" max="13812" width="19.33203125" style="36" bestFit="1" customWidth="1"/>
    <col min="13813" max="13813" width="19.44140625" style="36" bestFit="1" customWidth="1"/>
    <col min="13814" max="13817" width="16" style="36" bestFit="1" customWidth="1"/>
    <col min="13818" max="13818" width="18" style="36" bestFit="1" customWidth="1"/>
    <col min="13819" max="14038" width="11.5546875" style="36"/>
    <col min="14039" max="14039" width="33.6640625" style="36" customWidth="1"/>
    <col min="14040" max="14040" width="14.88671875" style="36" customWidth="1"/>
    <col min="14041" max="14041" width="12.88671875" style="36" customWidth="1"/>
    <col min="14042" max="14042" width="16.33203125" style="36" customWidth="1"/>
    <col min="14043" max="14043" width="17.109375" style="36" bestFit="1" customWidth="1"/>
    <col min="14044" max="14044" width="17.109375" style="36" customWidth="1"/>
    <col min="14045" max="14045" width="14.109375" style="36" customWidth="1"/>
    <col min="14046" max="14046" width="56.6640625" style="36" customWidth="1"/>
    <col min="14047" max="14047" width="16" style="36" customWidth="1"/>
    <col min="14048" max="14048" width="17.109375" style="36" bestFit="1" customWidth="1"/>
    <col min="14049" max="14056" width="0" style="36" hidden="1" customWidth="1"/>
    <col min="14057" max="14057" width="18.88671875" style="36" bestFit="1" customWidth="1"/>
    <col min="14058" max="14058" width="17.109375" style="36" customWidth="1"/>
    <col min="14059" max="14059" width="10.33203125" style="36" customWidth="1"/>
    <col min="14060" max="14060" width="16" style="36" bestFit="1" customWidth="1"/>
    <col min="14061" max="14061" width="19.44140625" style="36" customWidth="1"/>
    <col min="14062" max="14062" width="18.6640625" style="36" customWidth="1"/>
    <col min="14063" max="14063" width="10.33203125" style="36" customWidth="1"/>
    <col min="14064" max="14064" width="16" style="36" bestFit="1" customWidth="1"/>
    <col min="14065" max="14065" width="18.44140625" style="36" customWidth="1"/>
    <col min="14066" max="14066" width="13.33203125" style="36" customWidth="1"/>
    <col min="14067" max="14067" width="16.33203125" style="36" customWidth="1"/>
    <col min="14068" max="14068" width="19.33203125" style="36" bestFit="1" customWidth="1"/>
    <col min="14069" max="14069" width="19.44140625" style="36" bestFit="1" customWidth="1"/>
    <col min="14070" max="14073" width="16" style="36" bestFit="1" customWidth="1"/>
    <col min="14074" max="14074" width="18" style="36" bestFit="1" customWidth="1"/>
    <col min="14075" max="14294" width="11.5546875" style="36"/>
    <col min="14295" max="14295" width="33.6640625" style="36" customWidth="1"/>
    <col min="14296" max="14296" width="14.88671875" style="36" customWidth="1"/>
    <col min="14297" max="14297" width="12.88671875" style="36" customWidth="1"/>
    <col min="14298" max="14298" width="16.33203125" style="36" customWidth="1"/>
    <col min="14299" max="14299" width="17.109375" style="36" bestFit="1" customWidth="1"/>
    <col min="14300" max="14300" width="17.109375" style="36" customWidth="1"/>
    <col min="14301" max="14301" width="14.109375" style="36" customWidth="1"/>
    <col min="14302" max="14302" width="56.6640625" style="36" customWidth="1"/>
    <col min="14303" max="14303" width="16" style="36" customWidth="1"/>
    <col min="14304" max="14304" width="17.109375" style="36" bestFit="1" customWidth="1"/>
    <col min="14305" max="14312" width="0" style="36" hidden="1" customWidth="1"/>
    <col min="14313" max="14313" width="18.88671875" style="36" bestFit="1" customWidth="1"/>
    <col min="14314" max="14314" width="17.109375" style="36" customWidth="1"/>
    <col min="14315" max="14315" width="10.33203125" style="36" customWidth="1"/>
    <col min="14316" max="14316" width="16" style="36" bestFit="1" customWidth="1"/>
    <col min="14317" max="14317" width="19.44140625" style="36" customWidth="1"/>
    <col min="14318" max="14318" width="18.6640625" style="36" customWidth="1"/>
    <col min="14319" max="14319" width="10.33203125" style="36" customWidth="1"/>
    <col min="14320" max="14320" width="16" style="36" bestFit="1" customWidth="1"/>
    <col min="14321" max="14321" width="18.44140625" style="36" customWidth="1"/>
    <col min="14322" max="14322" width="13.33203125" style="36" customWidth="1"/>
    <col min="14323" max="14323" width="16.33203125" style="36" customWidth="1"/>
    <col min="14324" max="14324" width="19.33203125" style="36" bestFit="1" customWidth="1"/>
    <col min="14325" max="14325" width="19.44140625" style="36" bestFit="1" customWidth="1"/>
    <col min="14326" max="14329" width="16" style="36" bestFit="1" customWidth="1"/>
    <col min="14330" max="14330" width="18" style="36" bestFit="1" customWidth="1"/>
    <col min="14331" max="14550" width="11.5546875" style="36"/>
    <col min="14551" max="14551" width="33.6640625" style="36" customWidth="1"/>
    <col min="14552" max="14552" width="14.88671875" style="36" customWidth="1"/>
    <col min="14553" max="14553" width="12.88671875" style="36" customWidth="1"/>
    <col min="14554" max="14554" width="16.33203125" style="36" customWidth="1"/>
    <col min="14555" max="14555" width="17.109375" style="36" bestFit="1" customWidth="1"/>
    <col min="14556" max="14556" width="17.109375" style="36" customWidth="1"/>
    <col min="14557" max="14557" width="14.109375" style="36" customWidth="1"/>
    <col min="14558" max="14558" width="56.6640625" style="36" customWidth="1"/>
    <col min="14559" max="14559" width="16" style="36" customWidth="1"/>
    <col min="14560" max="14560" width="17.109375" style="36" bestFit="1" customWidth="1"/>
    <col min="14561" max="14568" width="0" style="36" hidden="1" customWidth="1"/>
    <col min="14569" max="14569" width="18.88671875" style="36" bestFit="1" customWidth="1"/>
    <col min="14570" max="14570" width="17.109375" style="36" customWidth="1"/>
    <col min="14571" max="14571" width="10.33203125" style="36" customWidth="1"/>
    <col min="14572" max="14572" width="16" style="36" bestFit="1" customWidth="1"/>
    <col min="14573" max="14573" width="19.44140625" style="36" customWidth="1"/>
    <col min="14574" max="14574" width="18.6640625" style="36" customWidth="1"/>
    <col min="14575" max="14575" width="10.33203125" style="36" customWidth="1"/>
    <col min="14576" max="14576" width="16" style="36" bestFit="1" customWidth="1"/>
    <col min="14577" max="14577" width="18.44140625" style="36" customWidth="1"/>
    <col min="14578" max="14578" width="13.33203125" style="36" customWidth="1"/>
    <col min="14579" max="14579" width="16.33203125" style="36" customWidth="1"/>
    <col min="14580" max="14580" width="19.33203125" style="36" bestFit="1" customWidth="1"/>
    <col min="14581" max="14581" width="19.44140625" style="36" bestFit="1" customWidth="1"/>
    <col min="14582" max="14585" width="16" style="36" bestFit="1" customWidth="1"/>
    <col min="14586" max="14586" width="18" style="36" bestFit="1" customWidth="1"/>
    <col min="14587" max="14806" width="11.5546875" style="36"/>
    <col min="14807" max="14807" width="33.6640625" style="36" customWidth="1"/>
    <col min="14808" max="14808" width="14.88671875" style="36" customWidth="1"/>
    <col min="14809" max="14809" width="12.88671875" style="36" customWidth="1"/>
    <col min="14810" max="14810" width="16.33203125" style="36" customWidth="1"/>
    <col min="14811" max="14811" width="17.109375" style="36" bestFit="1" customWidth="1"/>
    <col min="14812" max="14812" width="17.109375" style="36" customWidth="1"/>
    <col min="14813" max="14813" width="14.109375" style="36" customWidth="1"/>
    <col min="14814" max="14814" width="56.6640625" style="36" customWidth="1"/>
    <col min="14815" max="14815" width="16" style="36" customWidth="1"/>
    <col min="14816" max="14816" width="17.109375" style="36" bestFit="1" customWidth="1"/>
    <col min="14817" max="14824" width="0" style="36" hidden="1" customWidth="1"/>
    <col min="14825" max="14825" width="18.88671875" style="36" bestFit="1" customWidth="1"/>
    <col min="14826" max="14826" width="17.109375" style="36" customWidth="1"/>
    <col min="14827" max="14827" width="10.33203125" style="36" customWidth="1"/>
    <col min="14828" max="14828" width="16" style="36" bestFit="1" customWidth="1"/>
    <col min="14829" max="14829" width="19.44140625" style="36" customWidth="1"/>
    <col min="14830" max="14830" width="18.6640625" style="36" customWidth="1"/>
    <col min="14831" max="14831" width="10.33203125" style="36" customWidth="1"/>
    <col min="14832" max="14832" width="16" style="36" bestFit="1" customWidth="1"/>
    <col min="14833" max="14833" width="18.44140625" style="36" customWidth="1"/>
    <col min="14834" max="14834" width="13.33203125" style="36" customWidth="1"/>
    <col min="14835" max="14835" width="16.33203125" style="36" customWidth="1"/>
    <col min="14836" max="14836" width="19.33203125" style="36" bestFit="1" customWidth="1"/>
    <col min="14837" max="14837" width="19.44140625" style="36" bestFit="1" customWidth="1"/>
    <col min="14838" max="14841" width="16" style="36" bestFit="1" customWidth="1"/>
    <col min="14842" max="14842" width="18" style="36" bestFit="1" customWidth="1"/>
    <col min="14843" max="15062" width="11.5546875" style="36"/>
    <col min="15063" max="15063" width="33.6640625" style="36" customWidth="1"/>
    <col min="15064" max="15064" width="14.88671875" style="36" customWidth="1"/>
    <col min="15065" max="15065" width="12.88671875" style="36" customWidth="1"/>
    <col min="15066" max="15066" width="16.33203125" style="36" customWidth="1"/>
    <col min="15067" max="15067" width="17.109375" style="36" bestFit="1" customWidth="1"/>
    <col min="15068" max="15068" width="17.109375" style="36" customWidth="1"/>
    <col min="15069" max="15069" width="14.109375" style="36" customWidth="1"/>
    <col min="15070" max="15070" width="56.6640625" style="36" customWidth="1"/>
    <col min="15071" max="15071" width="16" style="36" customWidth="1"/>
    <col min="15072" max="15072" width="17.109375" style="36" bestFit="1" customWidth="1"/>
    <col min="15073" max="15080" width="0" style="36" hidden="1" customWidth="1"/>
    <col min="15081" max="15081" width="18.88671875" style="36" bestFit="1" customWidth="1"/>
    <col min="15082" max="15082" width="17.109375" style="36" customWidth="1"/>
    <col min="15083" max="15083" width="10.33203125" style="36" customWidth="1"/>
    <col min="15084" max="15084" width="16" style="36" bestFit="1" customWidth="1"/>
    <col min="15085" max="15085" width="19.44140625" style="36" customWidth="1"/>
    <col min="15086" max="15086" width="18.6640625" style="36" customWidth="1"/>
    <col min="15087" max="15087" width="10.33203125" style="36" customWidth="1"/>
    <col min="15088" max="15088" width="16" style="36" bestFit="1" customWidth="1"/>
    <col min="15089" max="15089" width="18.44140625" style="36" customWidth="1"/>
    <col min="15090" max="15090" width="13.33203125" style="36" customWidth="1"/>
    <col min="15091" max="15091" width="16.33203125" style="36" customWidth="1"/>
    <col min="15092" max="15092" width="19.33203125" style="36" bestFit="1" customWidth="1"/>
    <col min="15093" max="15093" width="19.44140625" style="36" bestFit="1" customWidth="1"/>
    <col min="15094" max="15097" width="16" style="36" bestFit="1" customWidth="1"/>
    <col min="15098" max="15098" width="18" style="36" bestFit="1" customWidth="1"/>
    <col min="15099" max="15318" width="11.5546875" style="36"/>
    <col min="15319" max="15319" width="33.6640625" style="36" customWidth="1"/>
    <col min="15320" max="15320" width="14.88671875" style="36" customWidth="1"/>
    <col min="15321" max="15321" width="12.88671875" style="36" customWidth="1"/>
    <col min="15322" max="15322" width="16.33203125" style="36" customWidth="1"/>
    <col min="15323" max="15323" width="17.109375" style="36" bestFit="1" customWidth="1"/>
    <col min="15324" max="15324" width="17.109375" style="36" customWidth="1"/>
    <col min="15325" max="15325" width="14.109375" style="36" customWidth="1"/>
    <col min="15326" max="15326" width="56.6640625" style="36" customWidth="1"/>
    <col min="15327" max="15327" width="16" style="36" customWidth="1"/>
    <col min="15328" max="15328" width="17.109375" style="36" bestFit="1" customWidth="1"/>
    <col min="15329" max="15336" width="0" style="36" hidden="1" customWidth="1"/>
    <col min="15337" max="15337" width="18.88671875" style="36" bestFit="1" customWidth="1"/>
    <col min="15338" max="15338" width="17.109375" style="36" customWidth="1"/>
    <col min="15339" max="15339" width="10.33203125" style="36" customWidth="1"/>
    <col min="15340" max="15340" width="16" style="36" bestFit="1" customWidth="1"/>
    <col min="15341" max="15341" width="19.44140625" style="36" customWidth="1"/>
    <col min="15342" max="15342" width="18.6640625" style="36" customWidth="1"/>
    <col min="15343" max="15343" width="10.33203125" style="36" customWidth="1"/>
    <col min="15344" max="15344" width="16" style="36" bestFit="1" customWidth="1"/>
    <col min="15345" max="15345" width="18.44140625" style="36" customWidth="1"/>
    <col min="15346" max="15346" width="13.33203125" style="36" customWidth="1"/>
    <col min="15347" max="15347" width="16.33203125" style="36" customWidth="1"/>
    <col min="15348" max="15348" width="19.33203125" style="36" bestFit="1" customWidth="1"/>
    <col min="15349" max="15349" width="19.44140625" style="36" bestFit="1" customWidth="1"/>
    <col min="15350" max="15353" width="16" style="36" bestFit="1" customWidth="1"/>
    <col min="15354" max="15354" width="18" style="36" bestFit="1" customWidth="1"/>
    <col min="15355" max="15574" width="11.5546875" style="36"/>
    <col min="15575" max="15575" width="33.6640625" style="36" customWidth="1"/>
    <col min="15576" max="15576" width="14.88671875" style="36" customWidth="1"/>
    <col min="15577" max="15577" width="12.88671875" style="36" customWidth="1"/>
    <col min="15578" max="15578" width="16.33203125" style="36" customWidth="1"/>
    <col min="15579" max="15579" width="17.109375" style="36" bestFit="1" customWidth="1"/>
    <col min="15580" max="15580" width="17.109375" style="36" customWidth="1"/>
    <col min="15581" max="15581" width="14.109375" style="36" customWidth="1"/>
    <col min="15582" max="15582" width="56.6640625" style="36" customWidth="1"/>
    <col min="15583" max="15583" width="16" style="36" customWidth="1"/>
    <col min="15584" max="15584" width="17.109375" style="36" bestFit="1" customWidth="1"/>
    <col min="15585" max="15592" width="0" style="36" hidden="1" customWidth="1"/>
    <col min="15593" max="15593" width="18.88671875" style="36" bestFit="1" customWidth="1"/>
    <col min="15594" max="15594" width="17.109375" style="36" customWidth="1"/>
    <col min="15595" max="15595" width="10.33203125" style="36" customWidth="1"/>
    <col min="15596" max="15596" width="16" style="36" bestFit="1" customWidth="1"/>
    <col min="15597" max="15597" width="19.44140625" style="36" customWidth="1"/>
    <col min="15598" max="15598" width="18.6640625" style="36" customWidth="1"/>
    <col min="15599" max="15599" width="10.33203125" style="36" customWidth="1"/>
    <col min="15600" max="15600" width="16" style="36" bestFit="1" customWidth="1"/>
    <col min="15601" max="15601" width="18.44140625" style="36" customWidth="1"/>
    <col min="15602" max="15602" width="13.33203125" style="36" customWidth="1"/>
    <col min="15603" max="15603" width="16.33203125" style="36" customWidth="1"/>
    <col min="15604" max="15604" width="19.33203125" style="36" bestFit="1" customWidth="1"/>
    <col min="15605" max="15605" width="19.44140625" style="36" bestFit="1" customWidth="1"/>
    <col min="15606" max="15609" width="16" style="36" bestFit="1" customWidth="1"/>
    <col min="15610" max="15610" width="18" style="36" bestFit="1" customWidth="1"/>
    <col min="15611" max="15830" width="11.5546875" style="36"/>
    <col min="15831" max="15831" width="33.6640625" style="36" customWidth="1"/>
    <col min="15832" max="15832" width="14.88671875" style="36" customWidth="1"/>
    <col min="15833" max="15833" width="12.88671875" style="36" customWidth="1"/>
    <col min="15834" max="15834" width="16.33203125" style="36" customWidth="1"/>
    <col min="15835" max="15835" width="17.109375" style="36" bestFit="1" customWidth="1"/>
    <col min="15836" max="15836" width="17.109375" style="36" customWidth="1"/>
    <col min="15837" max="15837" width="14.109375" style="36" customWidth="1"/>
    <col min="15838" max="15838" width="56.6640625" style="36" customWidth="1"/>
    <col min="15839" max="15839" width="16" style="36" customWidth="1"/>
    <col min="15840" max="15840" width="17.109375" style="36" bestFit="1" customWidth="1"/>
    <col min="15841" max="15848" width="0" style="36" hidden="1" customWidth="1"/>
    <col min="15849" max="15849" width="18.88671875" style="36" bestFit="1" customWidth="1"/>
    <col min="15850" max="15850" width="17.109375" style="36" customWidth="1"/>
    <col min="15851" max="15851" width="10.33203125" style="36" customWidth="1"/>
    <col min="15852" max="15852" width="16" style="36" bestFit="1" customWidth="1"/>
    <col min="15853" max="15853" width="19.44140625" style="36" customWidth="1"/>
    <col min="15854" max="15854" width="18.6640625" style="36" customWidth="1"/>
    <col min="15855" max="15855" width="10.33203125" style="36" customWidth="1"/>
    <col min="15856" max="15856" width="16" style="36" bestFit="1" customWidth="1"/>
    <col min="15857" max="15857" width="18.44140625" style="36" customWidth="1"/>
    <col min="15858" max="15858" width="13.33203125" style="36" customWidth="1"/>
    <col min="15859" max="15859" width="16.33203125" style="36" customWidth="1"/>
    <col min="15860" max="15860" width="19.33203125" style="36" bestFit="1" customWidth="1"/>
    <col min="15861" max="15861" width="19.44140625" style="36" bestFit="1" customWidth="1"/>
    <col min="15862" max="15865" width="16" style="36" bestFit="1" customWidth="1"/>
    <col min="15866" max="15866" width="18" style="36" bestFit="1" customWidth="1"/>
    <col min="15867" max="16086" width="11.5546875" style="36"/>
    <col min="16087" max="16087" width="33.6640625" style="36" customWidth="1"/>
    <col min="16088" max="16088" width="14.88671875" style="36" customWidth="1"/>
    <col min="16089" max="16089" width="12.88671875" style="36" customWidth="1"/>
    <col min="16090" max="16090" width="16.33203125" style="36" customWidth="1"/>
    <col min="16091" max="16091" width="17.109375" style="36" bestFit="1" customWidth="1"/>
    <col min="16092" max="16092" width="17.109375" style="36" customWidth="1"/>
    <col min="16093" max="16093" width="14.109375" style="36" customWidth="1"/>
    <col min="16094" max="16094" width="56.6640625" style="36" customWidth="1"/>
    <col min="16095" max="16095" width="16" style="36" customWidth="1"/>
    <col min="16096" max="16096" width="17.109375" style="36" bestFit="1" customWidth="1"/>
    <col min="16097" max="16104" width="0" style="36" hidden="1" customWidth="1"/>
    <col min="16105" max="16105" width="18.88671875" style="36" bestFit="1" customWidth="1"/>
    <col min="16106" max="16106" width="17.109375" style="36" customWidth="1"/>
    <col min="16107" max="16107" width="10.33203125" style="36" customWidth="1"/>
    <col min="16108" max="16108" width="16" style="36" bestFit="1" customWidth="1"/>
    <col min="16109" max="16109" width="19.44140625" style="36" customWidth="1"/>
    <col min="16110" max="16110" width="18.6640625" style="36" customWidth="1"/>
    <col min="16111" max="16111" width="10.33203125" style="36" customWidth="1"/>
    <col min="16112" max="16112" width="16" style="36" bestFit="1" customWidth="1"/>
    <col min="16113" max="16113" width="18.44140625" style="36" customWidth="1"/>
    <col min="16114" max="16114" width="13.33203125" style="36" customWidth="1"/>
    <col min="16115" max="16115" width="16.33203125" style="36" customWidth="1"/>
    <col min="16116" max="16116" width="19.33203125" style="36" bestFit="1" customWidth="1"/>
    <col min="16117" max="16117" width="19.44140625" style="36" bestFit="1" customWidth="1"/>
    <col min="16118" max="16121" width="16" style="36" bestFit="1" customWidth="1"/>
    <col min="16122" max="16122" width="18" style="36" bestFit="1" customWidth="1"/>
    <col min="16123" max="16384" width="11.5546875" style="36"/>
  </cols>
  <sheetData>
    <row r="1" spans="1:8" ht="21" x14ac:dyDescent="0.25">
      <c r="A1" s="251" t="s">
        <v>33</v>
      </c>
      <c r="B1" s="251"/>
      <c r="C1" s="251"/>
      <c r="D1" s="251"/>
      <c r="E1" s="251"/>
      <c r="F1" s="251"/>
      <c r="G1" s="251"/>
      <c r="H1" s="251"/>
    </row>
    <row r="2" spans="1:8" ht="21" x14ac:dyDescent="0.25">
      <c r="A2" s="251" t="s">
        <v>168</v>
      </c>
      <c r="B2" s="251"/>
      <c r="C2" s="251"/>
      <c r="D2" s="251"/>
      <c r="E2" s="251"/>
      <c r="F2" s="251"/>
      <c r="G2" s="251"/>
      <c r="H2" s="251"/>
    </row>
    <row r="4" spans="1:8" ht="34.5" customHeight="1" x14ac:dyDescent="0.25">
      <c r="A4" s="51" t="s">
        <v>59</v>
      </c>
      <c r="B4" s="109" t="s">
        <v>95</v>
      </c>
      <c r="C4" s="51" t="s">
        <v>60</v>
      </c>
      <c r="D4" s="50" t="s">
        <v>99</v>
      </c>
      <c r="E4" s="110" t="s">
        <v>111</v>
      </c>
      <c r="F4" s="110" t="s">
        <v>93</v>
      </c>
      <c r="G4" s="111" t="s">
        <v>92</v>
      </c>
      <c r="H4" s="111" t="s">
        <v>96</v>
      </c>
    </row>
    <row r="5" spans="1:8" s="100" customFormat="1" ht="18.75" customHeight="1" x14ac:dyDescent="0.3">
      <c r="A5" s="51"/>
      <c r="B5" s="109"/>
      <c r="C5" s="51"/>
      <c r="D5" s="50"/>
      <c r="E5" s="110"/>
      <c r="F5" s="110"/>
      <c r="G5" s="111"/>
      <c r="H5" s="111"/>
    </row>
    <row r="6" spans="1:8" ht="15.6" x14ac:dyDescent="0.25">
      <c r="A6" s="112" t="s">
        <v>31</v>
      </c>
      <c r="B6" s="113">
        <f>+B7</f>
        <v>0</v>
      </c>
      <c r="C6" s="112"/>
      <c r="D6" s="112"/>
      <c r="E6" s="63">
        <f>+SUM(E8:E8)</f>
        <v>0</v>
      </c>
      <c r="F6" s="63">
        <f>+F7</f>
        <v>0</v>
      </c>
      <c r="G6" s="207" t="e">
        <f>(E6-F6)/F6</f>
        <v>#DIV/0!</v>
      </c>
      <c r="H6" s="114"/>
    </row>
    <row r="7" spans="1:8" ht="15.6" x14ac:dyDescent="0.25">
      <c r="A7" s="115" t="s">
        <v>159</v>
      </c>
      <c r="B7" s="116">
        <f>+B8</f>
        <v>0</v>
      </c>
      <c r="C7" s="117"/>
      <c r="D7" s="117"/>
      <c r="E7" s="118">
        <f>+E8</f>
        <v>0</v>
      </c>
      <c r="F7" s="118">
        <f>+F8</f>
        <v>0</v>
      </c>
      <c r="G7" s="208" t="e">
        <f>(E7-F7)/F7</f>
        <v>#DIV/0!</v>
      </c>
      <c r="H7" s="119"/>
    </row>
    <row r="8" spans="1:8" ht="75" x14ac:dyDescent="0.25">
      <c r="A8" s="120" t="s">
        <v>165</v>
      </c>
      <c r="B8" s="121">
        <f>+E8/C8</f>
        <v>0</v>
      </c>
      <c r="C8" s="122">
        <v>4</v>
      </c>
      <c r="D8" s="122" t="s">
        <v>163</v>
      </c>
      <c r="E8" s="123">
        <v>0</v>
      </c>
      <c r="F8" s="123">
        <v>0</v>
      </c>
      <c r="G8" s="209" t="e">
        <f>(E8-F8)/F8</f>
        <v>#DIV/0!</v>
      </c>
      <c r="H8" s="124" t="s">
        <v>167</v>
      </c>
    </row>
    <row r="9" spans="1:8" ht="15.6" x14ac:dyDescent="0.25">
      <c r="A9" s="112" t="s">
        <v>32</v>
      </c>
      <c r="B9" s="125">
        <f>+B10+B12</f>
        <v>4300000</v>
      </c>
      <c r="C9" s="51"/>
      <c r="D9" s="51"/>
      <c r="E9" s="126">
        <f>+E10+E12+E14</f>
        <v>0</v>
      </c>
      <c r="F9" s="126">
        <f>+F10+F12</f>
        <v>0</v>
      </c>
      <c r="G9" s="210" t="e">
        <f>(E9-F9)/F9</f>
        <v>#DIV/0!</v>
      </c>
      <c r="H9" s="114"/>
    </row>
    <row r="10" spans="1:8" ht="15.6" x14ac:dyDescent="0.25">
      <c r="A10" s="131" t="s">
        <v>160</v>
      </c>
      <c r="B10" s="132">
        <f>SUM(B11:B11)</f>
        <v>300000</v>
      </c>
      <c r="C10" s="133"/>
      <c r="D10" s="133"/>
      <c r="E10" s="127">
        <f>SUM(E11:E11)</f>
        <v>0</v>
      </c>
      <c r="F10" s="127">
        <f>SUM(F11:F11)</f>
        <v>0</v>
      </c>
      <c r="G10" s="211" t="e">
        <f t="shared" ref="G10:G16" si="0">(E10-F10)/F10</f>
        <v>#DIV/0!</v>
      </c>
      <c r="H10" s="128"/>
    </row>
    <row r="11" spans="1:8" ht="30" customHeight="1" x14ac:dyDescent="0.25">
      <c r="A11" s="120" t="s">
        <v>161</v>
      </c>
      <c r="B11" s="121">
        <v>300000</v>
      </c>
      <c r="C11" s="122">
        <v>40</v>
      </c>
      <c r="D11" s="129" t="s">
        <v>62</v>
      </c>
      <c r="E11" s="130">
        <v>0</v>
      </c>
      <c r="F11" s="130">
        <v>0</v>
      </c>
      <c r="G11" s="212" t="e">
        <f>(E11-F11)/F11</f>
        <v>#DIV/0!</v>
      </c>
      <c r="H11" s="124" t="s">
        <v>169</v>
      </c>
    </row>
    <row r="12" spans="1:8" ht="15.6" x14ac:dyDescent="0.25">
      <c r="A12" s="131" t="s">
        <v>61</v>
      </c>
      <c r="B12" s="132">
        <f>+B13</f>
        <v>4000000</v>
      </c>
      <c r="C12" s="133"/>
      <c r="D12" s="133"/>
      <c r="E12" s="127">
        <f>SUM(E13:E13)</f>
        <v>0</v>
      </c>
      <c r="F12" s="127">
        <f>+F13</f>
        <v>0</v>
      </c>
      <c r="G12" s="211" t="e">
        <f t="shared" si="0"/>
        <v>#DIV/0!</v>
      </c>
      <c r="H12" s="128"/>
    </row>
    <row r="13" spans="1:8" ht="45" x14ac:dyDescent="0.25">
      <c r="A13" s="120" t="s">
        <v>162</v>
      </c>
      <c r="B13" s="121">
        <v>4000000</v>
      </c>
      <c r="C13" s="134">
        <v>4</v>
      </c>
      <c r="D13" s="122" t="s">
        <v>166</v>
      </c>
      <c r="E13" s="130">
        <v>0</v>
      </c>
      <c r="F13" s="130">
        <v>0</v>
      </c>
      <c r="G13" s="212" t="e">
        <f>(E13-F13)/F13</f>
        <v>#DIV/0!</v>
      </c>
      <c r="H13" s="124" t="s">
        <v>164</v>
      </c>
    </row>
    <row r="14" spans="1:8" ht="15.6" x14ac:dyDescent="0.25">
      <c r="A14" s="131" t="s">
        <v>142</v>
      </c>
      <c r="B14" s="132">
        <f>+B15</f>
        <v>1000000</v>
      </c>
      <c r="C14" s="133"/>
      <c r="D14" s="133"/>
      <c r="E14" s="127">
        <f>SUM(E15:E15)</f>
        <v>0</v>
      </c>
      <c r="F14" s="127">
        <f>+F15</f>
        <v>0</v>
      </c>
      <c r="G14" s="211">
        <v>1</v>
      </c>
      <c r="H14" s="128"/>
    </row>
    <row r="15" spans="1:8" ht="60.6" thickBot="1" x14ac:dyDescent="0.3">
      <c r="A15" s="196" t="s">
        <v>98</v>
      </c>
      <c r="B15" s="197">
        <v>1000000</v>
      </c>
      <c r="C15" s="198">
        <v>5</v>
      </c>
      <c r="D15" s="199" t="s">
        <v>170</v>
      </c>
      <c r="E15" s="200">
        <v>0</v>
      </c>
      <c r="F15" s="200">
        <v>0</v>
      </c>
      <c r="G15" s="213">
        <v>1</v>
      </c>
      <c r="H15" s="201" t="s">
        <v>171</v>
      </c>
    </row>
    <row r="16" spans="1:8" ht="16.2" thickBot="1" x14ac:dyDescent="0.3">
      <c r="A16" s="202" t="s">
        <v>71</v>
      </c>
      <c r="B16" s="203"/>
      <c r="C16" s="204"/>
      <c r="D16" s="204"/>
      <c r="E16" s="205">
        <f>+E6+E9</f>
        <v>0</v>
      </c>
      <c r="F16" s="205">
        <f>+F6+F9</f>
        <v>0</v>
      </c>
      <c r="G16" s="214" t="e">
        <f t="shared" si="0"/>
        <v>#DIV/0!</v>
      </c>
      <c r="H16" s="206"/>
    </row>
    <row r="17" spans="5:6" x14ac:dyDescent="0.25">
      <c r="F17" s="135"/>
    </row>
    <row r="18" spans="5:6" x14ac:dyDescent="0.25">
      <c r="F18" s="135"/>
    </row>
    <row r="19" spans="5:6" x14ac:dyDescent="0.25">
      <c r="E19" s="135"/>
    </row>
    <row r="23" spans="5:6" x14ac:dyDescent="0.25">
      <c r="E23" s="135"/>
    </row>
    <row r="25" spans="5:6" x14ac:dyDescent="0.25">
      <c r="E25" s="135"/>
    </row>
    <row r="26" spans="5:6" x14ac:dyDescent="0.25">
      <c r="E26" s="135"/>
    </row>
    <row r="27" spans="5:6" x14ac:dyDescent="0.25">
      <c r="E27" s="135"/>
    </row>
    <row r="28" spans="5:6" x14ac:dyDescent="0.25">
      <c r="E28" s="135"/>
    </row>
    <row r="29" spans="5:6" x14ac:dyDescent="0.25">
      <c r="E29" s="135"/>
    </row>
    <row r="30" spans="5:6" x14ac:dyDescent="0.25">
      <c r="E30" s="135"/>
    </row>
    <row r="31" spans="5:6" x14ac:dyDescent="0.25">
      <c r="E31" s="135"/>
    </row>
  </sheetData>
  <autoFilter ref="A4:H16" xr:uid="{8EBBEAC8-7C5A-4CA3-BEAB-49860C4F0EBF}"/>
  <mergeCells count="2">
    <mergeCell ref="A1:H1"/>
    <mergeCell ref="A2:H2"/>
  </mergeCells>
  <printOptions horizontalCentered="1"/>
  <pageMargins left="0.39370078740157483" right="0.39370078740157483" top="0.78740157480314965" bottom="0.39370078740157483" header="0.31496062992125984" footer="0.31496062992125984"/>
  <pageSetup scale="7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2:R17"/>
  <sheetViews>
    <sheetView workbookViewId="0"/>
  </sheetViews>
  <sheetFormatPr baseColWidth="10" defaultRowHeight="14.4" x14ac:dyDescent="0.3"/>
  <cols>
    <col min="3" max="3" width="18.33203125" bestFit="1" customWidth="1"/>
    <col min="4" max="4" width="22.88671875" customWidth="1"/>
    <col min="5" max="10" width="18.33203125" bestFit="1" customWidth="1"/>
    <col min="11" max="11" width="18.33203125" customWidth="1"/>
    <col min="12" max="12" width="15.109375" bestFit="1" customWidth="1"/>
    <col min="13" max="13" width="13.5546875" bestFit="1" customWidth="1"/>
  </cols>
  <sheetData>
    <row r="2" spans="3:18" x14ac:dyDescent="0.3">
      <c r="C2" s="240" t="s">
        <v>23</v>
      </c>
      <c r="D2" s="240"/>
      <c r="E2" s="240"/>
      <c r="F2" s="240"/>
      <c r="G2" s="240"/>
      <c r="H2" s="240"/>
      <c r="I2" s="240"/>
      <c r="J2" s="240"/>
      <c r="K2" s="240"/>
      <c r="L2" s="240"/>
      <c r="M2" s="5"/>
      <c r="N2" s="5"/>
      <c r="O2" s="5"/>
      <c r="P2" s="5"/>
      <c r="Q2" s="5"/>
      <c r="R2" s="5"/>
    </row>
    <row r="3" spans="3:18" x14ac:dyDescent="0.3">
      <c r="C3" s="240" t="s">
        <v>24</v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</row>
    <row r="4" spans="3:18" x14ac:dyDescent="0.3">
      <c r="C4" s="240" t="s">
        <v>50</v>
      </c>
      <c r="D4" s="240"/>
      <c r="E4" s="240"/>
      <c r="F4" s="240"/>
      <c r="G4" s="240"/>
      <c r="H4" s="240"/>
      <c r="I4" s="240"/>
      <c r="J4" s="240"/>
      <c r="K4" s="240"/>
      <c r="L4" s="240"/>
      <c r="M4" s="10"/>
      <c r="N4" s="10"/>
      <c r="O4" s="10"/>
      <c r="P4" s="10"/>
      <c r="Q4" s="10"/>
      <c r="R4" s="10"/>
    </row>
    <row r="5" spans="3:18" ht="15" thickBot="1" x14ac:dyDescent="0.35"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</row>
    <row r="6" spans="3:18" ht="15" thickBot="1" x14ac:dyDescent="0.35">
      <c r="C6" s="16" t="s">
        <v>42</v>
      </c>
      <c r="D6" s="17" t="s">
        <v>43</v>
      </c>
      <c r="E6" s="17" t="s">
        <v>44</v>
      </c>
      <c r="F6" s="17" t="s">
        <v>45</v>
      </c>
      <c r="G6" s="17" t="s">
        <v>46</v>
      </c>
      <c r="H6" s="17" t="s">
        <v>47</v>
      </c>
      <c r="I6" s="17" t="s">
        <v>48</v>
      </c>
      <c r="J6" s="17" t="s">
        <v>49</v>
      </c>
      <c r="K6" s="31" t="s">
        <v>58</v>
      </c>
      <c r="L6" s="18" t="s">
        <v>25</v>
      </c>
    </row>
    <row r="7" spans="3:18" ht="15" thickBot="1" x14ac:dyDescent="0.35">
      <c r="C7" s="13">
        <v>330226687.38999999</v>
      </c>
      <c r="D7" s="14">
        <v>309249945.22000003</v>
      </c>
      <c r="E7" s="14">
        <v>374707285.06999999</v>
      </c>
      <c r="F7" s="14">
        <v>343782072.11000001</v>
      </c>
      <c r="G7" s="14">
        <v>358296202.40000004</v>
      </c>
      <c r="H7" s="14">
        <v>403445959.24000001</v>
      </c>
      <c r="I7" s="14">
        <v>365653160.73000002</v>
      </c>
      <c r="J7" s="14">
        <v>391307833.87</v>
      </c>
      <c r="K7" s="32">
        <v>358296202.40000004</v>
      </c>
      <c r="L7" s="15">
        <f>SUM(C7:K7)</f>
        <v>3234965348.4299998</v>
      </c>
    </row>
    <row r="8" spans="3:18" ht="15" thickBot="1" x14ac:dyDescent="0.35"/>
    <row r="9" spans="3:18" ht="27" customHeight="1" thickBot="1" x14ac:dyDescent="0.35">
      <c r="C9" s="27" t="s">
        <v>28</v>
      </c>
      <c r="D9" s="28" t="s">
        <v>56</v>
      </c>
      <c r="E9" s="29" t="s">
        <v>57</v>
      </c>
      <c r="F9" s="25"/>
      <c r="M9" s="25"/>
    </row>
    <row r="10" spans="3:18" x14ac:dyDescent="0.3">
      <c r="C10" s="23" t="s">
        <v>51</v>
      </c>
      <c r="D10" s="24">
        <f>SUM(C7:E7)</f>
        <v>1014183917.6800001</v>
      </c>
      <c r="E10" s="30">
        <f>+D10/$D$15</f>
        <v>0.25354597942000001</v>
      </c>
      <c r="F10" s="25"/>
      <c r="M10" s="33"/>
    </row>
    <row r="11" spans="3:18" x14ac:dyDescent="0.3">
      <c r="C11" s="19" t="s">
        <v>52</v>
      </c>
      <c r="D11" s="12">
        <f>SUM(F7:H7)</f>
        <v>1105524233.75</v>
      </c>
      <c r="E11" s="30">
        <f>+D11/$D$15</f>
        <v>0.27638105843749999</v>
      </c>
      <c r="F11" s="25"/>
    </row>
    <row r="12" spans="3:18" x14ac:dyDescent="0.3">
      <c r="C12" s="19" t="s">
        <v>53</v>
      </c>
      <c r="D12" s="12">
        <f>SUM(I7:K7)</f>
        <v>1115257197</v>
      </c>
      <c r="E12" s="30">
        <f>+D12/$D$15</f>
        <v>0.27881429925000001</v>
      </c>
      <c r="F12" s="25"/>
    </row>
    <row r="13" spans="3:18" ht="15" thickBot="1" x14ac:dyDescent="0.35">
      <c r="C13" s="20" t="s">
        <v>54</v>
      </c>
      <c r="D13" s="21">
        <v>0</v>
      </c>
      <c r="E13" s="22"/>
      <c r="F13" s="26"/>
    </row>
    <row r="15" spans="3:18" x14ac:dyDescent="0.3">
      <c r="C15" t="s">
        <v>55</v>
      </c>
      <c r="D15" s="6">
        <v>4000000000</v>
      </c>
    </row>
    <row r="17" spans="4:5" x14ac:dyDescent="0.3">
      <c r="D17" s="11">
        <f>+D15-L7</f>
        <v>765034651.57000017</v>
      </c>
      <c r="E17" s="34">
        <f>+D17/D15</f>
        <v>0.19125866289250004</v>
      </c>
    </row>
  </sheetData>
  <mergeCells count="6">
    <mergeCell ref="C2:L2"/>
    <mergeCell ref="C3:L3"/>
    <mergeCell ref="M3:R3"/>
    <mergeCell ref="C5:L5"/>
    <mergeCell ref="M5:R5"/>
    <mergeCell ref="C4:L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Nomina 2018 OK (2)</vt:lpstr>
      <vt:lpstr>PLAN DE COMPRAS 2018</vt:lpstr>
      <vt:lpstr>ASOCIATIVIDAD</vt:lpstr>
      <vt:lpstr>Hoja1</vt:lpstr>
      <vt:lpstr>ASOCIATIVIDAD!Área_de_impresión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CONTROL PRESUPUESTAL</cp:lastModifiedBy>
  <cp:lastPrinted>2018-07-19T21:04:25Z</cp:lastPrinted>
  <dcterms:created xsi:type="dcterms:W3CDTF">2015-08-20T16:35:16Z</dcterms:created>
  <dcterms:modified xsi:type="dcterms:W3CDTF">2018-07-26T00:54:54Z</dcterms:modified>
</cp:coreProperties>
</file>